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30" documentId="13_ncr:1_{7C233F0D-5190-494F-B63E-133E66DA5B84}" xr6:coauthVersionLast="47" xr6:coauthVersionMax="47" xr10:uidLastSave="{C1B589D3-899A-4A87-89CE-7BFB21BBF722}"/>
  <bookViews>
    <workbookView xWindow="-108" yWindow="-108" windowWidth="23256" windowHeight="12576" tabRatio="673" firstSheet="1" activeTab="1" xr2:uid="{00000000-000D-0000-FFFF-FFFF00000000}"/>
  </bookViews>
  <sheets>
    <sheet name="Premisas PEL (15 min)" sheetId="1" state="hidden" r:id="rId1"/>
    <sheet name="Cálculo PEL 70-30 (15 min)" sheetId="4" r:id="rId2"/>
    <sheet name="Modelo PEL Campaña 1CI 60 días" sheetId="7" r:id="rId3"/>
  </sheets>
  <definedNames>
    <definedName name="_xlnm._FilterDatabase" localSheetId="2" hidden="1">'Modelo PEL Campaña 1CI 60 días'!$A$6:$P$36</definedName>
    <definedName name="_xlnm.Print_Area" localSheetId="1">'Cálculo PEL 70-30 (15 min)'!$A$1:$J$24</definedName>
    <definedName name="_xlnm.Print_Area" localSheetId="2">'Modelo PEL Campaña 1CI 60 días'!$A$4:$A$36</definedName>
    <definedName name="_xlnm.Print_Area" localSheetId="0">'Premisas PEL (15 min)'!$A$1:$G$24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L6" i="1"/>
  <c r="J9" i="1"/>
  <c r="L9" i="1"/>
  <c r="D27" i="1"/>
  <c r="D11" i="1"/>
  <c r="C27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H40" i="7"/>
  <c r="G40" i="7"/>
  <c r="F40" i="7"/>
  <c r="E40" i="7"/>
  <c r="D40" i="7"/>
  <c r="C40" i="7"/>
  <c r="B40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C39" i="7"/>
  <c r="B39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C70" i="7" s="1"/>
  <c r="B38" i="7"/>
  <c r="C68" i="7" s="1"/>
  <c r="C64" i="7" l="1"/>
  <c r="C63" i="7"/>
  <c r="C71" i="7"/>
  <c r="C66" i="7"/>
  <c r="C74" i="7"/>
  <c r="C61" i="7"/>
  <c r="C69" i="7"/>
  <c r="C72" i="7"/>
  <c r="C75" i="7"/>
  <c r="D75" i="7" s="1"/>
  <c r="C59" i="7"/>
  <c r="C67" i="7"/>
  <c r="C62" i="7"/>
  <c r="C65" i="7"/>
  <c r="C73" i="7"/>
  <c r="C60" i="7"/>
  <c r="C76" i="7" l="1"/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J27" i="1" l="1"/>
  <c r="K26" i="1" s="1"/>
  <c r="C25" i="1" s="1"/>
  <c r="K25" i="1"/>
  <c r="C24" i="1" s="1"/>
  <c r="K24" i="1"/>
  <c r="C23" i="1" s="1"/>
  <c r="K23" i="1"/>
  <c r="C22" i="1" s="1"/>
  <c r="K22" i="1"/>
  <c r="C21" i="1" s="1"/>
  <c r="K21" i="1"/>
  <c r="C20" i="1" s="1"/>
  <c r="K20" i="1"/>
  <c r="C19" i="1" s="1"/>
  <c r="K19" i="1"/>
  <c r="C18" i="1" s="1"/>
  <c r="K18" i="1"/>
  <c r="C17" i="1" s="1"/>
  <c r="K17" i="1"/>
  <c r="C16" i="1" s="1"/>
  <c r="K16" i="1"/>
  <c r="C15" i="1" s="1"/>
  <c r="K15" i="1"/>
  <c r="C14" i="1" s="1"/>
  <c r="K14" i="1"/>
  <c r="C13" i="1" s="1"/>
  <c r="K13" i="1"/>
  <c r="C12" i="1" s="1"/>
  <c r="K12" i="1"/>
  <c r="K27" i="1" s="1"/>
  <c r="C11" i="1" l="1"/>
  <c r="A1" i="4" l="1"/>
  <c r="F4" i="4" l="1"/>
  <c r="F6" i="1" l="1"/>
  <c r="G6" i="1" s="1"/>
  <c r="H12" i="4" l="1"/>
  <c r="G12" i="4"/>
  <c r="E6" i="4"/>
  <c r="E14" i="4"/>
  <c r="D6" i="4"/>
  <c r="D14" i="4"/>
  <c r="C8" i="4"/>
  <c r="C16" i="4"/>
  <c r="B10" i="4"/>
  <c r="B18" i="4"/>
  <c r="C15" i="4"/>
  <c r="H5" i="4"/>
  <c r="H13" i="4"/>
  <c r="G5" i="4"/>
  <c r="G13" i="4"/>
  <c r="E7" i="4"/>
  <c r="E15" i="4"/>
  <c r="D7" i="4"/>
  <c r="D15" i="4"/>
  <c r="C9" i="4"/>
  <c r="C17" i="4"/>
  <c r="B11" i="4"/>
  <c r="B4" i="4"/>
  <c r="H19" i="4"/>
  <c r="B17" i="4"/>
  <c r="H6" i="4"/>
  <c r="H14" i="4"/>
  <c r="G6" i="4"/>
  <c r="G14" i="4"/>
  <c r="E8" i="4"/>
  <c r="E16" i="4"/>
  <c r="D8" i="4"/>
  <c r="D16" i="4"/>
  <c r="C10" i="4"/>
  <c r="C18" i="4"/>
  <c r="B12" i="4"/>
  <c r="B5" i="4"/>
  <c r="G11" i="4"/>
  <c r="H7" i="4"/>
  <c r="H15" i="4"/>
  <c r="G7" i="4"/>
  <c r="G15" i="4"/>
  <c r="E9" i="4"/>
  <c r="E17" i="4"/>
  <c r="D9" i="4"/>
  <c r="D17" i="4"/>
  <c r="C11" i="4"/>
  <c r="C19" i="4"/>
  <c r="B13" i="4"/>
  <c r="B19" i="4"/>
  <c r="B16" i="4"/>
  <c r="E5" i="4"/>
  <c r="H8" i="4"/>
  <c r="H16" i="4"/>
  <c r="G8" i="4"/>
  <c r="G16" i="4"/>
  <c r="E10" i="4"/>
  <c r="E18" i="4"/>
  <c r="D10" i="4"/>
  <c r="D18" i="4"/>
  <c r="C12" i="4"/>
  <c r="B6" i="4"/>
  <c r="B14" i="4"/>
  <c r="B8" i="4"/>
  <c r="G19" i="4"/>
  <c r="I19" i="4" s="1"/>
  <c r="J19" i="4" s="1"/>
  <c r="H9" i="4"/>
  <c r="H17" i="4"/>
  <c r="G9" i="4"/>
  <c r="G17" i="4"/>
  <c r="E11" i="4"/>
  <c r="E4" i="4"/>
  <c r="D11" i="4"/>
  <c r="C5" i="4"/>
  <c r="C13" i="4"/>
  <c r="B7" i="4"/>
  <c r="B15" i="4"/>
  <c r="C14" i="4"/>
  <c r="E13" i="4"/>
  <c r="B9" i="4"/>
  <c r="H10" i="4"/>
  <c r="H18" i="4"/>
  <c r="G10" i="4"/>
  <c r="G18" i="4"/>
  <c r="E12" i="4"/>
  <c r="D4" i="4"/>
  <c r="D12" i="4"/>
  <c r="I12" i="4" s="1"/>
  <c r="J12" i="4" s="1"/>
  <c r="C6" i="4"/>
  <c r="D5" i="4"/>
  <c r="C7" i="4"/>
  <c r="H11" i="4"/>
  <c r="D13" i="4"/>
  <c r="G3" i="4"/>
  <c r="C4" i="4"/>
  <c r="J6" i="1"/>
  <c r="J5" i="1"/>
  <c r="H4" i="4"/>
  <c r="B3" i="4"/>
  <c r="B2" i="4"/>
  <c r="G4" i="4"/>
  <c r="I17" i="4" l="1"/>
  <c r="J17" i="4" s="1"/>
  <c r="B72" i="7" s="1"/>
  <c r="D72" i="7" s="1"/>
  <c r="I13" i="4"/>
  <c r="J13" i="4" s="1"/>
  <c r="B68" i="7" s="1"/>
  <c r="D68" i="7" s="1"/>
  <c r="I10" i="4"/>
  <c r="J10" i="4" s="1"/>
  <c r="B67" i="7"/>
  <c r="D67" i="7" s="1"/>
  <c r="E19" i="1"/>
  <c r="I14" i="4"/>
  <c r="J14" i="4" s="1"/>
  <c r="B65" i="7"/>
  <c r="D65" i="7" s="1"/>
  <c r="E17" i="1"/>
  <c r="B74" i="7"/>
  <c r="D74" i="7" s="1"/>
  <c r="E26" i="1"/>
  <c r="I9" i="4"/>
  <c r="J9" i="4" s="1"/>
  <c r="I6" i="4"/>
  <c r="J6" i="4" s="1"/>
  <c r="I18" i="4"/>
  <c r="J18" i="4" s="1"/>
  <c r="I15" i="4"/>
  <c r="J15" i="4" s="1"/>
  <c r="I7" i="4"/>
  <c r="J7" i="4" s="1"/>
  <c r="I16" i="4"/>
  <c r="J16" i="4" s="1"/>
  <c r="G20" i="4"/>
  <c r="H20" i="4"/>
  <c r="I5" i="4"/>
  <c r="J5" i="4" s="1"/>
  <c r="I11" i="4"/>
  <c r="J11" i="4" s="1"/>
  <c r="I8" i="4"/>
  <c r="J8" i="4" s="1"/>
  <c r="F20" i="4"/>
  <c r="B20" i="4"/>
  <c r="D20" i="4"/>
  <c r="K5" i="1"/>
  <c r="K6" i="1" s="1"/>
  <c r="K7" i="1" s="1"/>
  <c r="J7" i="1"/>
  <c r="J8" i="1" s="1"/>
  <c r="C20" i="4"/>
  <c r="E20" i="4"/>
  <c r="I4" i="4"/>
  <c r="J4" i="4" s="1"/>
  <c r="E24" i="1" l="1"/>
  <c r="E20" i="1"/>
  <c r="B69" i="7"/>
  <c r="D69" i="7" s="1"/>
  <c r="E21" i="1"/>
  <c r="B62" i="7"/>
  <c r="D62" i="7" s="1"/>
  <c r="E14" i="1"/>
  <c r="B70" i="7"/>
  <c r="D70" i="7" s="1"/>
  <c r="E22" i="1"/>
  <c r="B59" i="7"/>
  <c r="D59" i="7" s="1"/>
  <c r="E11" i="1"/>
  <c r="B73" i="7"/>
  <c r="D73" i="7" s="1"/>
  <c r="E25" i="1"/>
  <c r="B71" i="7"/>
  <c r="D71" i="7" s="1"/>
  <c r="E23" i="1"/>
  <c r="B66" i="7"/>
  <c r="D66" i="7" s="1"/>
  <c r="E18" i="1"/>
  <c r="B61" i="7"/>
  <c r="E13" i="1"/>
  <c r="B63" i="7"/>
  <c r="D63" i="7" s="1"/>
  <c r="E15" i="1"/>
  <c r="B60" i="7"/>
  <c r="D60" i="7" s="1"/>
  <c r="E12" i="1"/>
  <c r="B64" i="7"/>
  <c r="D64" i="7" s="1"/>
  <c r="E16" i="1"/>
  <c r="J20" i="4"/>
  <c r="I20" i="4"/>
  <c r="M5" i="1"/>
  <c r="M6" i="1"/>
  <c r="M9" i="1" s="1"/>
  <c r="M7" i="1" l="1"/>
  <c r="E27" i="1"/>
  <c r="E28" i="1" s="1"/>
  <c r="C23" i="4" s="1"/>
  <c r="B76" i="7"/>
  <c r="D76" i="7" s="1"/>
  <c r="D61" i="7"/>
  <c r="M8" i="1"/>
</calcChain>
</file>

<file path=xl/sharedStrings.xml><?xml version="1.0" encoding="utf-8"?>
<sst xmlns="http://schemas.openxmlformats.org/spreadsheetml/2006/main" count="1937" uniqueCount="88">
  <si>
    <t>ENTIDAD</t>
  </si>
  <si>
    <t>GUERRERO</t>
  </si>
  <si>
    <t>FASE</t>
  </si>
  <si>
    <t>PROCESO ELECTORAL LOCAL 2023-2024</t>
  </si>
  <si>
    <t>Validaciones</t>
  </si>
  <si>
    <t>DÍAS</t>
  </si>
  <si>
    <t>MINUTOS</t>
  </si>
  <si>
    <t>PROMOCIONALES DIARIOS</t>
  </si>
  <si>
    <t>PROMOCIONALES PERIODO</t>
  </si>
  <si>
    <t>PORCENTAJE MÍNIMO</t>
  </si>
  <si>
    <t>Núm. de PP:</t>
  </si>
  <si>
    <t>Sobrantes del 30%</t>
  </si>
  <si>
    <t>PARTIDOS</t>
  </si>
  <si>
    <t>PORCENTAJE DE VOTACIÓN</t>
  </si>
  <si>
    <t>PORCENTAJE CORRESPONDIENTE AL 70%</t>
  </si>
  <si>
    <t>PROMOCIONALES PRECAMPAÑA</t>
  </si>
  <si>
    <t xml:space="preserve">TABLA DE RESULTADOS DE LA VOTACIÓN NACIONAL EMITIDA DIPUTACIONES DE MAYORÍA RELATIVA </t>
  </si>
  <si>
    <t xml:space="preserve">PAN </t>
  </si>
  <si>
    <t>PARTICIPANTES</t>
  </si>
  <si>
    <t>VOTACION</t>
  </si>
  <si>
    <t>PORCENTAJE</t>
  </si>
  <si>
    <t>PRI</t>
  </si>
  <si>
    <t>Partido Acción Nacional</t>
  </si>
  <si>
    <t>PRD</t>
  </si>
  <si>
    <t>Partido Revolucionario Institucional</t>
  </si>
  <si>
    <t>PT</t>
  </si>
  <si>
    <t>Partido de la Revolución Democrática</t>
  </si>
  <si>
    <t>PVEM</t>
  </si>
  <si>
    <t>Partido del Trabajo</t>
  </si>
  <si>
    <t>MC</t>
  </si>
  <si>
    <t>Partido Verde Ecologista de México</t>
  </si>
  <si>
    <t>MORENA</t>
  </si>
  <si>
    <t>Movimiento Ciudadano</t>
  </si>
  <si>
    <t>MA</t>
  </si>
  <si>
    <t>Morena</t>
  </si>
  <si>
    <t>FXM</t>
  </si>
  <si>
    <t>México Avanza</t>
  </si>
  <si>
    <t>PSG</t>
  </si>
  <si>
    <t>Fuerza por México Guerrero</t>
  </si>
  <si>
    <t>PES</t>
  </si>
  <si>
    <t>Partido de la Sustentabilidad Guerrerense</t>
  </si>
  <si>
    <t>PAC</t>
  </si>
  <si>
    <t>Partido Encuentro Solidario Guerrero</t>
  </si>
  <si>
    <t>MLG</t>
  </si>
  <si>
    <t>Partido Alianza Ciudadana</t>
  </si>
  <si>
    <t>PBG</t>
  </si>
  <si>
    <t>Movimiento Laborista Guerrero</t>
  </si>
  <si>
    <t>REGENERACIÓN</t>
  </si>
  <si>
    <t>Partido del Bienestar Guerrero</t>
  </si>
  <si>
    <t>CI</t>
  </si>
  <si>
    <t>Regeneración</t>
  </si>
  <si>
    <t>TOTAL</t>
  </si>
  <si>
    <t xml:space="preserve">VOTACIÓN </t>
  </si>
  <si>
    <t>Promocionales sobrantes para el INE:</t>
  </si>
  <si>
    <t>Partido político o candidatura independiente</t>
  </si>
  <si>
    <t>Promocionales que le corresponde a cada partido político
(A + B + C)</t>
  </si>
  <si>
    <t>Promocionales aplicando la cláusula de maximización
 (Art. 15, Numeral 12 del RRTME)</t>
  </si>
  <si>
    <t>Fracciones de promocionales sobrantes del 30% igualitario</t>
  </si>
  <si>
    <t>Distribución equitativa del 50% de los promocionales que se regresan a partidos políticos que correspondían a C.I.
(B)</t>
  </si>
  <si>
    <t>Fracciones sobrantes de la reasignación de promocionales del 50% que correspondia a C.I.</t>
  </si>
  <si>
    <t>Porcentaje correspondiente al 70%
(resultados de la última Elección de Diputaciones Locales)</t>
  </si>
  <si>
    <t>Fracciones de promocionales sobrantes del 70% proporcional</t>
  </si>
  <si>
    <t>morena</t>
  </si>
  <si>
    <t>Candidatura independiente</t>
  </si>
  <si>
    <t>CAMPAÑA 1 CI</t>
  </si>
  <si>
    <t>N° Promocional</t>
  </si>
  <si>
    <t>MA-L</t>
  </si>
  <si>
    <t>PRI-L</t>
  </si>
  <si>
    <t>MORENA-L</t>
  </si>
  <si>
    <t>PRD-L</t>
  </si>
  <si>
    <t>C.I.-L</t>
  </si>
  <si>
    <t>MC-L</t>
  </si>
  <si>
    <t>PT-L</t>
  </si>
  <si>
    <t>REGENERACIÓN-L</t>
  </si>
  <si>
    <t>PVEM-L</t>
  </si>
  <si>
    <t>PAN-L</t>
  </si>
  <si>
    <t>FXMG-L</t>
  </si>
  <si>
    <t>PSG-L</t>
  </si>
  <si>
    <t>MLG-L</t>
  </si>
  <si>
    <t>PES-L</t>
  </si>
  <si>
    <t>PAC-L</t>
  </si>
  <si>
    <t>PBG-L</t>
  </si>
  <si>
    <t>INE</t>
  </si>
  <si>
    <t>Partido</t>
  </si>
  <si>
    <t>Promocionales</t>
  </si>
  <si>
    <t>Conteo</t>
  </si>
  <si>
    <t>Diferencia</t>
  </si>
  <si>
    <t>SORTEO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</si>
</sst>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00"/>
    <numFmt numFmtId="165" formatCode="0.0"/>
    <numFmt numFmtId="166" formatCode="dd"/>
    <numFmt numFmtId="167" formatCode="mmm"/>
    <numFmt numFmtId="168" formatCode="ddd"/>
    <numFmt numFmtId="169" formatCode="#,##0.000"/>
    <numFmt numFmtId="170" formatCode="0.00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D2288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b/>
      <sz val="11"/>
      <color rgb="FFFF00FF"/>
      <name val="Arial"/>
      <family val="2"/>
    </font>
    <font>
      <b/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 tint="0.34998626667073579"/>
      <name val="Arial Narrow"/>
      <family val="2"/>
    </font>
    <font>
      <b/>
      <sz val="11"/>
      <color rgb="FF474343"/>
      <name val="Arial"/>
      <family val="2"/>
    </font>
    <font>
      <b/>
      <sz val="11"/>
      <color rgb="FFFF0303"/>
      <name val="Arial"/>
      <family val="2"/>
    </font>
    <font>
      <b/>
      <sz val="11"/>
      <color rgb="FF982222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474343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b/>
      <sz val="11"/>
      <color rgb="FFFF0303"/>
      <name val="Arial"/>
      <family val="2"/>
    </font>
    <font>
      <b/>
      <sz val="11"/>
      <color rgb="FFFF0000"/>
      <name val="Arial"/>
      <family val="2"/>
    </font>
    <font>
      <b/>
      <sz val="11"/>
      <color rgb="FF982222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D2288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130A0"/>
      </patternFill>
    </fill>
    <fill>
      <patternFill patternType="solid">
        <fgColor rgb="FFFFA600"/>
      </patternFill>
    </fill>
    <fill>
      <patternFill patternType="solid">
        <fgColor rgb="FFAF2730"/>
      </patternFill>
    </fill>
    <fill>
      <patternFill patternType="solid">
        <fgColor rgb="FFF7D217"/>
      </patternFill>
    </fill>
    <fill>
      <patternFill patternType="solid">
        <fgColor rgb="FFF78E1E"/>
      </patternFill>
    </fill>
    <fill>
      <patternFill patternType="solid">
        <fgColor rgb="FFFFFFFF"/>
      </patternFill>
    </fill>
    <fill>
      <patternFill patternType="solid">
        <fgColor rgb="FF00B141"/>
      </patternFill>
    </fill>
    <fill>
      <patternFill patternType="solid">
        <fgColor rgb="FF00478E"/>
      </patternFill>
    </fill>
    <fill>
      <patternFill patternType="solid">
        <fgColor rgb="FFFF00DD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530F"/>
      </patternFill>
    </fill>
    <fill>
      <patternFill patternType="solid">
        <fgColor rgb="FF9C383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</cellStyleXfs>
  <cellXfs count="134">
    <xf numFmtId="0" fontId="0" fillId="0" borderId="0" xfId="0"/>
    <xf numFmtId="0" fontId="2" fillId="0" borderId="0" xfId="0" applyFont="1"/>
    <xf numFmtId="0" fontId="8" fillId="0" borderId="0" xfId="0" applyFont="1"/>
    <xf numFmtId="0" fontId="11" fillId="0" borderId="0" xfId="0" applyFo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5" fontId="11" fillId="0" borderId="0" xfId="0" applyNumberFormat="1" applyFont="1"/>
    <xf numFmtId="0" fontId="10" fillId="3" borderId="1" xfId="0" applyFont="1" applyFill="1" applyBorder="1" applyAlignment="1">
      <alignment horizontal="justify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" fontId="11" fillId="0" borderId="0" xfId="0" applyNumberFormat="1" applyFont="1"/>
    <xf numFmtId="166" fontId="8" fillId="7" borderId="1" xfId="0" applyNumberFormat="1" applyFont="1" applyFill="1" applyBorder="1" applyAlignment="1">
      <alignment horizontal="center" vertical="center"/>
    </xf>
    <xf numFmtId="167" fontId="8" fillId="7" borderId="1" xfId="0" applyNumberFormat="1" applyFont="1" applyFill="1" applyBorder="1" applyAlignment="1">
      <alignment horizontal="center" vertical="center"/>
    </xf>
    <xf numFmtId="168" fontId="8" fillId="7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9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169" fontId="8" fillId="1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70" fontId="11" fillId="0" borderId="1" xfId="0" applyNumberFormat="1" applyFont="1" applyBorder="1" applyAlignment="1">
      <alignment horizontal="center" vertical="center" wrapText="1"/>
    </xf>
    <xf numFmtId="170" fontId="10" fillId="3" borderId="1" xfId="0" applyNumberFormat="1" applyFont="1" applyFill="1" applyBorder="1" applyAlignment="1">
      <alignment horizontal="center" vertical="center" wrapText="1"/>
    </xf>
    <xf numFmtId="170" fontId="8" fillId="11" borderId="1" xfId="0" applyNumberFormat="1" applyFont="1" applyFill="1" applyBorder="1" applyAlignment="1">
      <alignment horizontal="right" vertical="center"/>
    </xf>
    <xf numFmtId="0" fontId="14" fillId="12" borderId="1" xfId="9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" fillId="0" borderId="0" xfId="0" applyFont="1"/>
    <xf numFmtId="164" fontId="11" fillId="0" borderId="0" xfId="0" applyNumberFormat="1" applyFont="1"/>
    <xf numFmtId="0" fontId="13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0" fillId="0" borderId="6" xfId="0" applyFont="1" applyBorder="1" applyAlignment="1">
      <alignment vertical="center" wrapText="1"/>
    </xf>
    <xf numFmtId="3" fontId="21" fillId="0" borderId="6" xfId="0" applyNumberFormat="1" applyFont="1" applyBorder="1" applyAlignment="1">
      <alignment horizontal="center" vertical="center"/>
    </xf>
    <xf numFmtId="170" fontId="1" fillId="0" borderId="1" xfId="8" applyNumberFormat="1" applyFont="1" applyBorder="1"/>
    <xf numFmtId="0" fontId="22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3" fontId="8" fillId="0" borderId="0" xfId="0" applyNumberFormat="1" applyFont="1"/>
    <xf numFmtId="3" fontId="1" fillId="0" borderId="0" xfId="0" applyNumberFormat="1" applyFont="1"/>
    <xf numFmtId="0" fontId="23" fillId="11" borderId="7" xfId="0" applyFont="1" applyFill="1" applyBorder="1" applyAlignment="1">
      <alignment horizontal="center" vertical="center" wrapText="1"/>
    </xf>
    <xf numFmtId="3" fontId="23" fillId="11" borderId="7" xfId="0" applyNumberFormat="1" applyFont="1" applyFill="1" applyBorder="1" applyAlignment="1">
      <alignment horizontal="center" vertical="center"/>
    </xf>
    <xf numFmtId="0" fontId="7" fillId="6" borderId="2" xfId="5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4" fillId="8" borderId="1" xfId="10" applyFont="1" applyFill="1" applyBorder="1" applyAlignment="1">
      <alignment horizontal="center" vertical="center"/>
    </xf>
    <xf numFmtId="0" fontId="14" fillId="14" borderId="1" xfId="10" applyFont="1" applyFill="1" applyBorder="1" applyAlignment="1">
      <alignment horizontal="center" vertical="center"/>
    </xf>
    <xf numFmtId="0" fontId="14" fillId="16" borderId="1" xfId="10" applyFont="1" applyFill="1" applyBorder="1" applyAlignment="1">
      <alignment horizontal="center" vertical="center"/>
    </xf>
    <xf numFmtId="0" fontId="14" fillId="18" borderId="1" xfId="10" applyFont="1" applyFill="1" applyBorder="1" applyAlignment="1">
      <alignment horizontal="center" vertical="center"/>
    </xf>
    <xf numFmtId="0" fontId="14" fillId="19" borderId="1" xfId="10" applyFont="1" applyFill="1" applyBorder="1" applyAlignment="1">
      <alignment horizontal="center" vertical="center"/>
    </xf>
    <xf numFmtId="0" fontId="15" fillId="15" borderId="1" xfId="10" applyFont="1" applyFill="1" applyBorder="1" applyAlignment="1">
      <alignment horizontal="center" vertical="center"/>
    </xf>
    <xf numFmtId="0" fontId="16" fillId="8" borderId="1" xfId="1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29" fillId="8" borderId="1" xfId="10" applyFont="1" applyFill="1" applyBorder="1" applyAlignment="1">
      <alignment horizontal="center" vertical="center"/>
    </xf>
    <xf numFmtId="0" fontId="29" fillId="12" borderId="1" xfId="9" applyFont="1" applyFill="1" applyBorder="1" applyAlignment="1">
      <alignment horizontal="center" vertical="center"/>
    </xf>
    <xf numFmtId="0" fontId="29" fillId="14" borderId="1" xfId="10" applyFont="1" applyFill="1" applyBorder="1" applyAlignment="1">
      <alignment horizontal="center" vertical="center"/>
    </xf>
    <xf numFmtId="0" fontId="29" fillId="16" borderId="1" xfId="10" applyFont="1" applyFill="1" applyBorder="1" applyAlignment="1">
      <alignment horizontal="center" vertical="center"/>
    </xf>
    <xf numFmtId="0" fontId="29" fillId="18" borderId="1" xfId="1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8" fillId="0" borderId="0" xfId="0" applyFont="1" applyAlignment="1"/>
    <xf numFmtId="0" fontId="28" fillId="13" borderId="1" xfId="11" applyFont="1" applyFill="1" applyBorder="1" applyAlignment="1">
      <alignment horizontal="center" vertical="center"/>
    </xf>
    <xf numFmtId="0" fontId="29" fillId="14" borderId="1" xfId="11" applyFont="1" applyFill="1" applyBorder="1" applyAlignment="1">
      <alignment horizontal="center" vertical="center"/>
    </xf>
    <xf numFmtId="0" fontId="29" fillId="8" borderId="1" xfId="11" applyFont="1" applyFill="1" applyBorder="1" applyAlignment="1">
      <alignment horizontal="center" vertical="center"/>
    </xf>
    <xf numFmtId="0" fontId="30" fillId="15" borderId="1" xfId="11" applyFont="1" applyFill="1" applyBorder="1" applyAlignment="1">
      <alignment horizontal="center" vertical="center"/>
    </xf>
    <xf numFmtId="0" fontId="29" fillId="16" borderId="1" xfId="11" applyFont="1" applyFill="1" applyBorder="1" applyAlignment="1">
      <alignment horizontal="center" vertical="center"/>
    </xf>
    <xf numFmtId="0" fontId="31" fillId="8" borderId="1" xfId="11" applyFont="1" applyFill="1" applyBorder="1" applyAlignment="1">
      <alignment horizontal="center" vertical="center"/>
    </xf>
    <xf numFmtId="0" fontId="32" fillId="17" borderId="1" xfId="11" applyFont="1" applyFill="1" applyBorder="1" applyAlignment="1">
      <alignment horizontal="center" vertical="center"/>
    </xf>
    <xf numFmtId="0" fontId="29" fillId="18" borderId="1" xfId="11" applyFont="1" applyFill="1" applyBorder="1" applyAlignment="1">
      <alignment horizontal="center" vertical="center"/>
    </xf>
    <xf numFmtId="0" fontId="29" fillId="19" borderId="1" xfId="11" applyFont="1" applyFill="1" applyBorder="1" applyAlignment="1">
      <alignment horizontal="center" vertical="center"/>
    </xf>
    <xf numFmtId="0" fontId="29" fillId="20" borderId="1" xfId="11" applyFont="1" applyFill="1" applyBorder="1" applyAlignment="1">
      <alignment horizontal="center" vertical="center"/>
    </xf>
    <xf numFmtId="0" fontId="33" fillId="21" borderId="1" xfId="11" applyFont="1" applyFill="1" applyBorder="1" applyAlignment="1">
      <alignment horizontal="center" vertical="center"/>
    </xf>
    <xf numFmtId="0" fontId="34" fillId="17" borderId="1" xfId="11" applyFont="1" applyFill="1" applyBorder="1" applyAlignment="1">
      <alignment horizontal="center" vertical="center"/>
    </xf>
    <xf numFmtId="0" fontId="29" fillId="22" borderId="1" xfId="11" applyFont="1" applyFill="1" applyBorder="1" applyAlignment="1">
      <alignment horizontal="center" vertical="center"/>
    </xf>
    <xf numFmtId="0" fontId="29" fillId="23" borderId="1" xfId="11" applyFont="1" applyFill="1" applyBorder="1" applyAlignment="1">
      <alignment horizontal="center" vertical="center"/>
    </xf>
    <xf numFmtId="0" fontId="35" fillId="24" borderId="1" xfId="11" applyFont="1" applyFill="1" applyBorder="1" applyAlignment="1">
      <alignment horizontal="center" vertical="center"/>
    </xf>
    <xf numFmtId="0" fontId="24" fillId="13" borderId="1" xfId="11" applyFont="1" applyFill="1" applyBorder="1" applyAlignment="1">
      <alignment horizontal="center" vertical="center"/>
    </xf>
    <xf numFmtId="0" fontId="14" fillId="20" borderId="1" xfId="11" applyFont="1" applyFill="1" applyBorder="1" applyAlignment="1">
      <alignment horizontal="center" vertical="center"/>
    </xf>
    <xf numFmtId="0" fontId="18" fillId="21" borderId="1" xfId="11" applyFont="1" applyFill="1" applyBorder="1" applyAlignment="1">
      <alignment horizontal="center" vertical="center"/>
    </xf>
    <xf numFmtId="0" fontId="14" fillId="22" borderId="1" xfId="11" applyFont="1" applyFill="1" applyBorder="1" applyAlignment="1">
      <alignment horizontal="center" vertical="center"/>
    </xf>
    <xf numFmtId="0" fontId="14" fillId="23" borderId="1" xfId="11" applyFont="1" applyFill="1" applyBorder="1" applyAlignment="1">
      <alignment horizontal="center" vertical="center"/>
    </xf>
    <xf numFmtId="0" fontId="26" fillId="17" borderId="1" xfId="11" applyFont="1" applyFill="1" applyBorder="1" applyAlignment="1">
      <alignment horizontal="center" vertical="center"/>
    </xf>
    <xf numFmtId="0" fontId="27" fillId="24" borderId="1" xfId="11" applyFont="1" applyFill="1" applyBorder="1" applyAlignment="1">
      <alignment horizontal="center" vertical="center"/>
    </xf>
    <xf numFmtId="0" fontId="25" fillId="17" borderId="1" xfId="11" applyFont="1" applyFill="1" applyBorder="1" applyAlignment="1">
      <alignment horizontal="center" vertical="center"/>
    </xf>
    <xf numFmtId="0" fontId="8" fillId="0" borderId="1" xfId="0" applyFont="1" applyBorder="1" applyAlignment="1"/>
    <xf numFmtId="0" fontId="16" fillId="8" borderId="1" xfId="11" applyFont="1" applyFill="1" applyBorder="1" applyAlignment="1">
      <alignment horizontal="center" vertical="center"/>
    </xf>
    <xf numFmtId="0" fontId="14" fillId="19" borderId="1" xfId="11" applyFont="1" applyFill="1" applyBorder="1" applyAlignment="1">
      <alignment horizontal="center" vertical="center"/>
    </xf>
    <xf numFmtId="0" fontId="14" fillId="18" borderId="1" xfId="11" applyFont="1" applyFill="1" applyBorder="1" applyAlignment="1">
      <alignment horizontal="center" vertical="center"/>
    </xf>
    <xf numFmtId="0" fontId="15" fillId="15" borderId="1" xfId="11" applyFont="1" applyFill="1" applyBorder="1" applyAlignment="1">
      <alignment horizontal="center" vertical="center"/>
    </xf>
    <xf numFmtId="0" fontId="14" fillId="8" borderId="1" xfId="11" applyFont="1" applyFill="1" applyBorder="1" applyAlignment="1">
      <alignment horizontal="center" vertical="center"/>
    </xf>
    <xf numFmtId="0" fontId="14" fillId="14" borderId="1" xfId="11" applyFont="1" applyFill="1" applyBorder="1" applyAlignment="1">
      <alignment horizontal="center" vertical="center"/>
    </xf>
    <xf numFmtId="0" fontId="14" fillId="16" borderId="1" xfId="11" applyFont="1" applyFill="1" applyBorder="1" applyAlignment="1">
      <alignment horizontal="center" vertical="center"/>
    </xf>
    <xf numFmtId="0" fontId="7" fillId="6" borderId="2" xfId="5" applyFont="1" applyFill="1" applyBorder="1" applyAlignment="1">
      <alignment horizontal="center" vertical="center" wrapText="1"/>
    </xf>
    <xf numFmtId="0" fontId="7" fillId="6" borderId="5" xfId="5" applyFont="1" applyFill="1" applyBorder="1" applyAlignment="1">
      <alignment horizontal="center" vertical="center" wrapText="1"/>
    </xf>
    <xf numFmtId="0" fontId="7" fillId="6" borderId="3" xfId="5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9" fontId="10" fillId="2" borderId="4" xfId="0" applyNumberFormat="1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</cellXfs>
  <cellStyles count="12">
    <cellStyle name="Normal" xfId="0" builtinId="0"/>
    <cellStyle name="Normal 10 3 2" xfId="6" xr:uid="{00000000-0005-0000-0000-000001000000}"/>
    <cellStyle name="Normal 2" xfId="1" xr:uid="{00000000-0005-0000-0000-000002000000}"/>
    <cellStyle name="Normal 2 2" xfId="9" xr:uid="{5F06839F-3D25-4033-A05C-487ADC6C1407}"/>
    <cellStyle name="Normal 2 2 2 2" xfId="5" xr:uid="{00000000-0005-0000-0000-000003000000}"/>
    <cellStyle name="Normal 2 3" xfId="4" xr:uid="{00000000-0005-0000-0000-000004000000}"/>
    <cellStyle name="Normal 2 4" xfId="11" xr:uid="{36B2E4F6-52A0-4B29-80B2-6008EB491E54}"/>
    <cellStyle name="Normal 3" xfId="2" xr:uid="{00000000-0005-0000-0000-000005000000}"/>
    <cellStyle name="Normal 4" xfId="10" xr:uid="{9D3A1422-F57E-41F2-BBEF-8301D637B39A}"/>
    <cellStyle name="Normal 4 3 3 2" xfId="7" xr:uid="{00000000-0005-0000-0000-000006000000}"/>
    <cellStyle name="Porcentaje" xfId="8" builtinId="5"/>
    <cellStyle name="Porcentual 2" xfId="3" xr:uid="{00000000-0005-0000-0000-000007000000}"/>
  </cellStyles>
  <dxfs count="4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99FF33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FF0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 patternType="solid"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33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FF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solid">
          <bgColor rgb="FFCCC0D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6699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000099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3"/>
      </font>
      <fill>
        <patternFill>
          <bgColor rgb="FFFF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33CC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2"/>
      </font>
      <fill>
        <patternFill>
          <bgColor rgb="FF0066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3300"/>
      </font>
      <fill>
        <patternFill>
          <bgColor rgb="FF6600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C66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FF0000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1"/>
      </font>
      <fill>
        <patternFill patternType="solid">
          <bgColor rgb="FFCCC0DA"/>
        </patternFill>
      </fill>
    </dxf>
    <dxf>
      <font>
        <b/>
        <i val="0"/>
        <color theme="0"/>
      </font>
      <fill>
        <patternFill>
          <bgColor rgb="FFFF6600"/>
        </patternFill>
      </fill>
    </dxf>
    <dxf>
      <font>
        <b/>
        <i val="0"/>
        <color theme="0"/>
      </font>
      <fill>
        <patternFill>
          <bgColor rgb="FF669900"/>
        </patternFill>
      </fill>
    </dxf>
    <dxf>
      <font>
        <b/>
        <i val="0"/>
        <color theme="0"/>
      </font>
      <fill>
        <patternFill>
          <bgColor rgb="FFCC6600"/>
        </patternFill>
      </fill>
    </dxf>
    <dxf>
      <font>
        <b/>
        <i val="0"/>
        <color theme="0"/>
      </font>
      <fill>
        <patternFill>
          <bgColor rgb="FF800000"/>
        </patternFill>
      </fill>
    </dxf>
    <dxf>
      <font>
        <b/>
        <i val="0"/>
        <color theme="0"/>
      </font>
      <fill>
        <patternFill>
          <bgColor rgb="FF6633FF"/>
        </patternFill>
      </fill>
    </dxf>
    <dxf>
      <font>
        <b/>
        <i val="0"/>
        <color theme="0"/>
      </font>
      <fill>
        <patternFill>
          <bgColor rgb="FF006666"/>
        </patternFill>
      </fill>
    </dxf>
    <dxf>
      <font>
        <b/>
        <i val="0"/>
        <color theme="1"/>
      </font>
      <fill>
        <patternFill>
          <bgColor rgb="FF99FF33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  <dxf>
      <font>
        <b/>
        <i val="0"/>
        <color theme="0"/>
      </font>
      <fill>
        <patternFill patternType="solid">
          <bgColor rgb="FF800000"/>
        </patternFill>
      </fill>
    </dxf>
    <dxf>
      <font>
        <b/>
        <i val="0"/>
        <color theme="0"/>
      </font>
      <fill>
        <patternFill>
          <bgColor rgb="FF000099"/>
        </patternFill>
      </fill>
    </dxf>
    <dxf>
      <font>
        <b/>
        <i val="0"/>
        <color rgb="FFFF0000"/>
      </font>
    </dxf>
    <dxf>
      <font>
        <b/>
        <i val="0"/>
        <color theme="3"/>
      </font>
      <fill>
        <patternFill>
          <bgColor rgb="FFFF6600"/>
        </patternFill>
      </fill>
    </dxf>
    <dxf>
      <font>
        <b/>
        <i val="0"/>
        <color auto="1"/>
      </font>
      <fill>
        <patternFill>
          <bgColor rgb="FF33CCCC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2"/>
      </font>
      <fill>
        <patternFill>
          <bgColor rgb="FF006600"/>
        </patternFill>
      </fill>
    </dxf>
  </dxfs>
  <tableStyles count="1" defaultTableStyle="TableStyleMedium9" defaultPivotStyle="PivotStyleLight16">
    <tableStyle name="Invisible" pivot="0" table="0" count="0" xr9:uid="{EF49D20F-7828-43C1-8ECE-A4D48F7BB464}"/>
  </tableStyles>
  <colors>
    <mruColors>
      <color rgb="FFA33220"/>
      <color rgb="FFE4DFEC"/>
      <color rgb="FFBFC2C1"/>
      <color rgb="FFDE417C"/>
      <color rgb="FFD3322C"/>
      <color rgb="FF295684"/>
      <color rgb="FF4D2654"/>
      <color rgb="FFA64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zoomScale="70" zoomScaleNormal="70" zoomScaleSheetLayoutView="130" workbookViewId="0">
      <selection activeCell="F9" sqref="F9"/>
    </sheetView>
  </sheetViews>
  <sheetFormatPr baseColWidth="10" defaultColWidth="11.5546875" defaultRowHeight="13.8" x14ac:dyDescent="0.25"/>
  <cols>
    <col min="1" max="1" width="3.109375" style="20" customWidth="1"/>
    <col min="2" max="2" width="13.33203125" style="1" customWidth="1"/>
    <col min="3" max="3" width="17.5546875" style="1" customWidth="1"/>
    <col min="4" max="7" width="23.6640625" style="1" customWidth="1"/>
    <col min="8" max="8" width="11.5546875" style="1"/>
    <col min="9" max="11" width="21.33203125" style="1" customWidth="1"/>
    <col min="12" max="12" width="7.33203125" style="1" customWidth="1"/>
    <col min="13" max="15" width="19.109375" style="1" customWidth="1"/>
    <col min="16" max="16" width="11.5546875" style="1"/>
    <col min="17" max="17" width="24.5546875" style="1" customWidth="1"/>
    <col min="18" max="16384" width="11.5546875" style="1"/>
  </cols>
  <sheetData>
    <row r="1" spans="1:17" ht="19.95" customHeight="1" x14ac:dyDescent="0.25">
      <c r="A1" s="43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ht="19.95" customHeight="1" x14ac:dyDescent="0.25">
      <c r="A2" s="43"/>
      <c r="B2" s="22" t="s">
        <v>0</v>
      </c>
      <c r="C2" s="45" t="s">
        <v>1</v>
      </c>
      <c r="D2" s="40"/>
      <c r="E2" s="116"/>
      <c r="F2" s="116"/>
      <c r="G2" s="116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9.95" customHeight="1" x14ac:dyDescent="0.25">
      <c r="A3" s="43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t="27.6" customHeight="1" x14ac:dyDescent="0.25">
      <c r="A4" s="43"/>
      <c r="B4" s="117" t="s">
        <v>2</v>
      </c>
      <c r="C4" s="118"/>
      <c r="D4" s="119" t="s">
        <v>3</v>
      </c>
      <c r="E4" s="120"/>
      <c r="F4" s="120"/>
      <c r="G4" s="121"/>
      <c r="H4" s="40"/>
      <c r="I4" s="124" t="s">
        <v>4</v>
      </c>
      <c r="J4" s="125"/>
      <c r="K4" s="126"/>
      <c r="L4" s="75"/>
      <c r="M4" s="75"/>
      <c r="N4" s="40"/>
      <c r="O4" s="40"/>
      <c r="P4" s="40"/>
      <c r="Q4" s="40"/>
    </row>
    <row r="5" spans="1:17" ht="27.6" customHeight="1" x14ac:dyDescent="0.25">
      <c r="A5" s="43"/>
      <c r="B5" s="117"/>
      <c r="C5" s="118"/>
      <c r="D5" s="23" t="s">
        <v>5</v>
      </c>
      <c r="E5" s="23" t="s">
        <v>6</v>
      </c>
      <c r="F5" s="23" t="s">
        <v>7</v>
      </c>
      <c r="G5" s="23" t="s">
        <v>8</v>
      </c>
      <c r="H5" s="40"/>
      <c r="I5" s="27">
        <v>0.3</v>
      </c>
      <c r="J5" s="76">
        <f>G6*0.3</f>
        <v>540</v>
      </c>
      <c r="K5" s="45">
        <f>J5/G8</f>
        <v>33.75</v>
      </c>
      <c r="L5" s="75"/>
      <c r="M5" s="45">
        <f>K6*(G8-1)</f>
        <v>495</v>
      </c>
      <c r="N5" s="40"/>
      <c r="O5" s="40"/>
      <c r="P5" s="40"/>
      <c r="Q5" s="40"/>
    </row>
    <row r="6" spans="1:17" ht="19.95" customHeight="1" x14ac:dyDescent="0.25">
      <c r="A6" s="43"/>
      <c r="B6" s="118">
        <v>3</v>
      </c>
      <c r="C6" s="118"/>
      <c r="D6" s="77">
        <v>60</v>
      </c>
      <c r="E6" s="77">
        <v>15</v>
      </c>
      <c r="F6" s="77">
        <f>E6*2</f>
        <v>30</v>
      </c>
      <c r="G6" s="77">
        <f>D6*F6</f>
        <v>1800</v>
      </c>
      <c r="H6" s="40"/>
      <c r="I6" s="27">
        <v>0.7</v>
      </c>
      <c r="J6" s="76">
        <f>G6*0.7</f>
        <v>1260</v>
      </c>
      <c r="K6" s="28">
        <f>TRUNC(K5)</f>
        <v>33</v>
      </c>
      <c r="L6" s="28">
        <f>K6/2-0.5</f>
        <v>16</v>
      </c>
      <c r="M6" s="45">
        <f>L6</f>
        <v>16</v>
      </c>
      <c r="N6" s="40"/>
      <c r="O6" s="40"/>
      <c r="P6" s="40"/>
      <c r="Q6" s="40"/>
    </row>
    <row r="7" spans="1:17" ht="19.95" customHeight="1" x14ac:dyDescent="0.25">
      <c r="A7" s="43"/>
      <c r="B7" s="40"/>
      <c r="C7" s="40"/>
      <c r="D7" s="40"/>
      <c r="E7" s="40"/>
      <c r="F7" s="40"/>
      <c r="G7" s="40"/>
      <c r="H7" s="40"/>
      <c r="I7" s="40"/>
      <c r="J7" s="76">
        <f>SUM(J5:J6)</f>
        <v>1800</v>
      </c>
      <c r="K7" s="28">
        <f>K6*G8</f>
        <v>528</v>
      </c>
      <c r="L7" s="75"/>
      <c r="M7" s="45">
        <f>M5+M6</f>
        <v>511</v>
      </c>
      <c r="N7" s="40"/>
      <c r="O7" s="40"/>
      <c r="P7" s="40"/>
      <c r="Q7" s="40"/>
    </row>
    <row r="8" spans="1:17" ht="19.95" customHeight="1" x14ac:dyDescent="0.25">
      <c r="A8" s="43"/>
      <c r="B8" s="122" t="s">
        <v>9</v>
      </c>
      <c r="C8" s="123"/>
      <c r="D8" s="78">
        <v>3</v>
      </c>
      <c r="E8" s="40"/>
      <c r="F8" s="45" t="s">
        <v>10</v>
      </c>
      <c r="G8" s="16">
        <v>16</v>
      </c>
      <c r="H8" s="40"/>
      <c r="I8" s="40"/>
      <c r="J8" s="45" t="b">
        <f>G6=J7</f>
        <v>1</v>
      </c>
      <c r="K8" s="45" t="s">
        <v>11</v>
      </c>
      <c r="L8" s="75"/>
      <c r="M8" s="76">
        <f>J5-M7</f>
        <v>29</v>
      </c>
      <c r="N8" s="40"/>
      <c r="O8" s="40"/>
      <c r="P8" s="40"/>
      <c r="Q8" s="40"/>
    </row>
    <row r="9" spans="1:17" ht="19.95" customHeight="1" x14ac:dyDescent="0.25">
      <c r="A9" s="43"/>
      <c r="B9" s="40"/>
      <c r="C9" s="40"/>
      <c r="D9" s="40"/>
      <c r="E9" s="40"/>
      <c r="F9" s="40"/>
      <c r="G9" s="40"/>
      <c r="H9" s="40"/>
      <c r="I9" s="40"/>
      <c r="J9" s="45" t="b">
        <f>K7='Cálculo PEL 70-30 (15 min)'!C20</f>
        <v>0</v>
      </c>
      <c r="K9" s="29">
        <f>J5-K7</f>
        <v>12</v>
      </c>
      <c r="L9" s="45">
        <f>G8-1</f>
        <v>15</v>
      </c>
      <c r="M9" s="45">
        <f>M6/L9</f>
        <v>1.0666666666666667</v>
      </c>
      <c r="N9" s="40"/>
      <c r="O9" s="40"/>
      <c r="P9" s="40"/>
      <c r="Q9" s="40"/>
    </row>
    <row r="10" spans="1:17" s="40" customFormat="1" ht="43.2" customHeight="1" x14ac:dyDescent="0.3">
      <c r="A10" s="43"/>
      <c r="B10" s="24" t="s">
        <v>12</v>
      </c>
      <c r="C10" s="23" t="s">
        <v>13</v>
      </c>
      <c r="D10" s="23" t="s">
        <v>14</v>
      </c>
      <c r="E10" s="23" t="s">
        <v>15</v>
      </c>
      <c r="I10" s="115" t="s">
        <v>16</v>
      </c>
      <c r="J10" s="115"/>
      <c r="K10" s="115"/>
      <c r="M10"/>
      <c r="N10"/>
      <c r="O10"/>
      <c r="P10"/>
      <c r="Q10"/>
    </row>
    <row r="11" spans="1:17" s="40" customFormat="1" ht="19.95" customHeight="1" thickBot="1" x14ac:dyDescent="0.35">
      <c r="A11" s="43"/>
      <c r="B11" s="5" t="s">
        <v>17</v>
      </c>
      <c r="C11" s="44">
        <f>K12</f>
        <v>4.040867592748814</v>
      </c>
      <c r="D11" s="32">
        <f>IF(C11&gt;=$D$8,(C11*100)/SUMIF($C$11:$C$26,CONCATENATE("&gt;=",$D$8)),0)</f>
        <v>4.040867592748814</v>
      </c>
      <c r="E11" s="58">
        <f>'Cálculo PEL 70-30 (15 min)'!J4</f>
        <v>85</v>
      </c>
      <c r="I11" s="24" t="s">
        <v>18</v>
      </c>
      <c r="J11" s="24" t="s">
        <v>19</v>
      </c>
      <c r="K11" s="24" t="s">
        <v>20</v>
      </c>
      <c r="M11"/>
      <c r="N11"/>
      <c r="O11"/>
      <c r="P11"/>
      <c r="Q11"/>
    </row>
    <row r="12" spans="1:17" s="40" customFormat="1" ht="19.95" customHeight="1" thickBot="1" x14ac:dyDescent="0.35">
      <c r="A12" s="43"/>
      <c r="B12" s="5" t="s">
        <v>21</v>
      </c>
      <c r="C12" s="44">
        <f t="shared" ref="C12:C25" si="0">K13</f>
        <v>28.036068462591157</v>
      </c>
      <c r="D12" s="32">
        <f t="shared" ref="D12:D26" si="1">IF(C12&gt;=$D$8,(C12*100)/SUMIF($C$11:$C$26,CONCATENATE("&gt;=",$D$8)),0)</f>
        <v>28.036068462591157</v>
      </c>
      <c r="E12" s="58">
        <f>'Cálculo PEL 70-30 (15 min)'!J5</f>
        <v>388</v>
      </c>
      <c r="G12" s="43"/>
      <c r="H12" s="46"/>
      <c r="I12" s="47" t="s">
        <v>22</v>
      </c>
      <c r="J12" s="48">
        <v>53888</v>
      </c>
      <c r="K12" s="49">
        <f>J12*100/$J$27</f>
        <v>4.040867592748814</v>
      </c>
      <c r="M12"/>
      <c r="N12"/>
      <c r="O12"/>
      <c r="P12"/>
      <c r="Q12"/>
    </row>
    <row r="13" spans="1:17" s="40" customFormat="1" ht="19.95" customHeight="1" thickBot="1" x14ac:dyDescent="0.35">
      <c r="A13" s="43"/>
      <c r="B13" s="5" t="s">
        <v>23</v>
      </c>
      <c r="C13" s="44">
        <f t="shared" si="0"/>
        <v>14.443057195883247</v>
      </c>
      <c r="D13" s="32">
        <f t="shared" si="1"/>
        <v>14.443057195883249</v>
      </c>
      <c r="E13" s="58">
        <f>'Cálculo PEL 70-30 (15 min)'!J6</f>
        <v>216</v>
      </c>
      <c r="G13" s="43"/>
      <c r="H13" s="46"/>
      <c r="I13" s="47" t="s">
        <v>24</v>
      </c>
      <c r="J13" s="48">
        <v>373882</v>
      </c>
      <c r="K13" s="49">
        <f t="shared" ref="K13:K26" si="2">J13*100/$J$27</f>
        <v>28.036068462591157</v>
      </c>
      <c r="M13"/>
      <c r="N13"/>
      <c r="O13"/>
      <c r="P13"/>
      <c r="Q13"/>
    </row>
    <row r="14" spans="1:17" s="40" customFormat="1" ht="19.95" customHeight="1" thickBot="1" x14ac:dyDescent="0.35">
      <c r="A14" s="43"/>
      <c r="B14" s="5" t="s">
        <v>25</v>
      </c>
      <c r="C14" s="44">
        <f t="shared" si="0"/>
        <v>4.7200194964662652</v>
      </c>
      <c r="D14" s="32">
        <f t="shared" si="1"/>
        <v>4.7200194964662652</v>
      </c>
      <c r="E14" s="58">
        <f>'Cálculo PEL 70-30 (15 min)'!J7</f>
        <v>94</v>
      </c>
      <c r="G14" s="43"/>
      <c r="H14" s="46"/>
      <c r="I14" s="47" t="s">
        <v>26</v>
      </c>
      <c r="J14" s="48">
        <v>192609</v>
      </c>
      <c r="K14" s="49">
        <f t="shared" si="2"/>
        <v>14.443057195883247</v>
      </c>
      <c r="M14"/>
      <c r="N14"/>
      <c r="O14"/>
      <c r="P14"/>
      <c r="Q14"/>
    </row>
    <row r="15" spans="1:17" s="40" customFormat="1" ht="19.95" customHeight="1" thickBot="1" x14ac:dyDescent="0.35">
      <c r="A15" s="43"/>
      <c r="B15" s="5" t="s">
        <v>27</v>
      </c>
      <c r="C15" s="44">
        <f t="shared" si="0"/>
        <v>4.323041448737416</v>
      </c>
      <c r="D15" s="32">
        <f t="shared" si="1"/>
        <v>4.323041448737416</v>
      </c>
      <c r="E15" s="58">
        <f>'Cálculo PEL 70-30 (15 min)'!J8</f>
        <v>89</v>
      </c>
      <c r="G15" s="43"/>
      <c r="H15" s="46"/>
      <c r="I15" s="47" t="s">
        <v>28</v>
      </c>
      <c r="J15" s="48">
        <v>62945</v>
      </c>
      <c r="K15" s="49">
        <f t="shared" si="2"/>
        <v>4.7200194964662652</v>
      </c>
      <c r="M15"/>
      <c r="N15"/>
      <c r="O15"/>
      <c r="P15"/>
      <c r="Q15"/>
    </row>
    <row r="16" spans="1:17" s="40" customFormat="1" ht="19.95" customHeight="1" thickBot="1" x14ac:dyDescent="0.35">
      <c r="A16" s="43"/>
      <c r="B16" s="5" t="s">
        <v>29</v>
      </c>
      <c r="C16" s="44">
        <f t="shared" si="0"/>
        <v>3.0871154603228166</v>
      </c>
      <c r="D16" s="32">
        <f t="shared" si="1"/>
        <v>3.0871154603228166</v>
      </c>
      <c r="E16" s="58">
        <f>'Cálculo PEL 70-30 (15 min)'!J9</f>
        <v>73</v>
      </c>
      <c r="G16" s="43"/>
      <c r="H16" s="46"/>
      <c r="I16" s="47" t="s">
        <v>30</v>
      </c>
      <c r="J16" s="48">
        <v>57651</v>
      </c>
      <c r="K16" s="49">
        <f t="shared" si="2"/>
        <v>4.323041448737416</v>
      </c>
      <c r="M16"/>
      <c r="N16"/>
      <c r="O16"/>
      <c r="P16"/>
      <c r="Q16"/>
    </row>
    <row r="17" spans="1:17" s="40" customFormat="1" ht="19.95" customHeight="1" thickBot="1" x14ac:dyDescent="0.35">
      <c r="A17" s="43"/>
      <c r="B17" s="5" t="s">
        <v>31</v>
      </c>
      <c r="C17" s="44">
        <f t="shared" si="0"/>
        <v>41.349830343250289</v>
      </c>
      <c r="D17" s="32">
        <f t="shared" si="1"/>
        <v>41.349830343250289</v>
      </c>
      <c r="E17" s="58">
        <f>'Cálculo PEL 70-30 (15 min)'!J10</f>
        <v>556</v>
      </c>
      <c r="G17" s="43"/>
      <c r="H17" s="46"/>
      <c r="I17" s="47" t="s">
        <v>32</v>
      </c>
      <c r="J17" s="48">
        <v>41169</v>
      </c>
      <c r="K17" s="49">
        <f t="shared" si="2"/>
        <v>3.0871154603228166</v>
      </c>
      <c r="M17"/>
      <c r="N17"/>
      <c r="O17"/>
      <c r="P17"/>
      <c r="Q17"/>
    </row>
    <row r="18" spans="1:17" s="40" customFormat="1" ht="19.95" customHeight="1" thickBot="1" x14ac:dyDescent="0.35">
      <c r="A18" s="43"/>
      <c r="B18" s="30" t="s">
        <v>33</v>
      </c>
      <c r="C18" s="44">
        <f t="shared" si="0"/>
        <v>0</v>
      </c>
      <c r="D18" s="32">
        <f t="shared" si="1"/>
        <v>0</v>
      </c>
      <c r="E18" s="58">
        <f>'Cálculo PEL 70-30 (15 min)'!J11</f>
        <v>35</v>
      </c>
      <c r="I18" s="47" t="s">
        <v>34</v>
      </c>
      <c r="J18" s="48">
        <v>551431</v>
      </c>
      <c r="K18" s="49">
        <f t="shared" si="2"/>
        <v>41.349830343250289</v>
      </c>
      <c r="M18"/>
      <c r="N18"/>
      <c r="O18"/>
      <c r="P18"/>
      <c r="Q18"/>
    </row>
    <row r="19" spans="1:17" s="40" customFormat="1" ht="19.95" customHeight="1" thickBot="1" x14ac:dyDescent="0.35">
      <c r="A19" s="43"/>
      <c r="B19" s="16" t="s">
        <v>35</v>
      </c>
      <c r="C19" s="44">
        <f t="shared" si="0"/>
        <v>0</v>
      </c>
      <c r="D19" s="32">
        <f t="shared" si="1"/>
        <v>0</v>
      </c>
      <c r="E19" s="58">
        <f>'Cálculo PEL 70-30 (15 min)'!J12</f>
        <v>35</v>
      </c>
      <c r="I19" s="50" t="s">
        <v>36</v>
      </c>
      <c r="J19" s="48">
        <v>0</v>
      </c>
      <c r="K19" s="49">
        <f t="shared" si="2"/>
        <v>0</v>
      </c>
      <c r="M19"/>
      <c r="N19"/>
      <c r="O19"/>
      <c r="P19"/>
      <c r="Q19"/>
    </row>
    <row r="20" spans="1:17" s="40" customFormat="1" ht="19.95" customHeight="1" thickBot="1" x14ac:dyDescent="0.35">
      <c r="A20" s="43"/>
      <c r="B20" s="51" t="s">
        <v>37</v>
      </c>
      <c r="C20" s="44">
        <f t="shared" si="0"/>
        <v>0</v>
      </c>
      <c r="D20" s="32">
        <f t="shared" si="1"/>
        <v>0</v>
      </c>
      <c r="E20" s="58">
        <f>'Cálculo PEL 70-30 (15 min)'!J13</f>
        <v>35</v>
      </c>
      <c r="I20" s="50" t="s">
        <v>38</v>
      </c>
      <c r="J20" s="48">
        <v>0</v>
      </c>
      <c r="K20" s="49">
        <f t="shared" si="2"/>
        <v>0</v>
      </c>
      <c r="M20"/>
      <c r="N20"/>
      <c r="O20"/>
      <c r="P20"/>
      <c r="Q20"/>
    </row>
    <row r="21" spans="1:17" s="40" customFormat="1" ht="19.95" customHeight="1" thickBot="1" x14ac:dyDescent="0.35">
      <c r="A21" s="43"/>
      <c r="B21" s="51" t="s">
        <v>39</v>
      </c>
      <c r="C21" s="44">
        <f t="shared" si="0"/>
        <v>0</v>
      </c>
      <c r="D21" s="32">
        <f t="shared" si="1"/>
        <v>0</v>
      </c>
      <c r="E21" s="58">
        <f>'Cálculo PEL 70-30 (15 min)'!J14</f>
        <v>35</v>
      </c>
      <c r="I21" s="50" t="s">
        <v>40</v>
      </c>
      <c r="J21" s="48">
        <v>0</v>
      </c>
      <c r="K21" s="49">
        <f t="shared" si="2"/>
        <v>0</v>
      </c>
      <c r="M21"/>
      <c r="N21"/>
      <c r="O21"/>
      <c r="P21"/>
      <c r="Q21"/>
    </row>
    <row r="22" spans="1:17" s="40" customFormat="1" ht="19.95" customHeight="1" thickBot="1" x14ac:dyDescent="0.35">
      <c r="A22" s="43"/>
      <c r="B22" s="51" t="s">
        <v>41</v>
      </c>
      <c r="C22" s="44">
        <f t="shared" si="0"/>
        <v>0</v>
      </c>
      <c r="D22" s="32">
        <f t="shared" si="1"/>
        <v>0</v>
      </c>
      <c r="E22" s="58">
        <f>'Cálculo PEL 70-30 (15 min)'!J15</f>
        <v>35</v>
      </c>
      <c r="I22" s="50" t="s">
        <v>42</v>
      </c>
      <c r="J22" s="48">
        <v>0</v>
      </c>
      <c r="K22" s="49">
        <f t="shared" si="2"/>
        <v>0</v>
      </c>
      <c r="M22"/>
      <c r="N22"/>
      <c r="O22"/>
      <c r="P22"/>
      <c r="Q22"/>
    </row>
    <row r="23" spans="1:17" s="40" customFormat="1" ht="19.95" customHeight="1" thickBot="1" x14ac:dyDescent="0.35">
      <c r="A23" s="43"/>
      <c r="B23" s="51" t="s">
        <v>43</v>
      </c>
      <c r="C23" s="44">
        <f t="shared" si="0"/>
        <v>0</v>
      </c>
      <c r="D23" s="32">
        <f t="shared" si="1"/>
        <v>0</v>
      </c>
      <c r="E23" s="58">
        <f>'Cálculo PEL 70-30 (15 min)'!J16</f>
        <v>35</v>
      </c>
      <c r="I23" s="50" t="s">
        <v>44</v>
      </c>
      <c r="J23" s="48">
        <v>0</v>
      </c>
      <c r="K23" s="49">
        <f t="shared" si="2"/>
        <v>0</v>
      </c>
      <c r="M23"/>
      <c r="N23"/>
      <c r="O23"/>
      <c r="P23"/>
      <c r="Q23"/>
    </row>
    <row r="24" spans="1:17" s="40" customFormat="1" ht="27" thickBot="1" x14ac:dyDescent="0.35">
      <c r="A24" s="43"/>
      <c r="B24" s="51" t="s">
        <v>45</v>
      </c>
      <c r="C24" s="44">
        <f t="shared" si="0"/>
        <v>0</v>
      </c>
      <c r="D24" s="32">
        <f t="shared" si="1"/>
        <v>0</v>
      </c>
      <c r="E24" s="58">
        <f>'Cálculo PEL 70-30 (15 min)'!J17</f>
        <v>35</v>
      </c>
      <c r="I24" s="50" t="s">
        <v>46</v>
      </c>
      <c r="J24" s="48">
        <v>0</v>
      </c>
      <c r="K24" s="49">
        <f t="shared" si="2"/>
        <v>0</v>
      </c>
      <c r="M24"/>
      <c r="N24"/>
      <c r="O24"/>
      <c r="P24"/>
      <c r="Q24"/>
    </row>
    <row r="25" spans="1:17" s="40" customFormat="1" ht="20.399999999999999" customHeight="1" thickBot="1" x14ac:dyDescent="0.35">
      <c r="A25" s="43"/>
      <c r="B25" s="51" t="s">
        <v>47</v>
      </c>
      <c r="C25" s="44">
        <f t="shared" si="0"/>
        <v>0</v>
      </c>
      <c r="D25" s="32">
        <f t="shared" si="1"/>
        <v>0</v>
      </c>
      <c r="E25" s="58">
        <f>'Cálculo PEL 70-30 (15 min)'!J18</f>
        <v>35</v>
      </c>
      <c r="G25" s="52"/>
      <c r="I25" s="50" t="s">
        <v>48</v>
      </c>
      <c r="J25" s="48">
        <v>0</v>
      </c>
      <c r="K25" s="49">
        <f t="shared" si="2"/>
        <v>0</v>
      </c>
      <c r="M25"/>
      <c r="N25"/>
      <c r="O25"/>
      <c r="P25"/>
      <c r="Q25"/>
    </row>
    <row r="26" spans="1:17" s="40" customFormat="1" ht="15" thickBot="1" x14ac:dyDescent="0.35">
      <c r="A26" s="43"/>
      <c r="B26" s="51" t="s">
        <v>49</v>
      </c>
      <c r="C26" s="44">
        <v>0</v>
      </c>
      <c r="D26" s="32">
        <f t="shared" si="1"/>
        <v>0</v>
      </c>
      <c r="E26" s="58">
        <f>'Cálculo PEL 70-30 (15 min)'!J19</f>
        <v>17</v>
      </c>
      <c r="G26" s="53"/>
      <c r="I26" s="50" t="s">
        <v>50</v>
      </c>
      <c r="J26" s="48">
        <v>0</v>
      </c>
      <c r="K26" s="49">
        <f t="shared" si="2"/>
        <v>0</v>
      </c>
      <c r="M26"/>
      <c r="N26"/>
      <c r="O26"/>
      <c r="P26"/>
      <c r="Q26"/>
    </row>
    <row r="27" spans="1:17" s="40" customFormat="1" ht="15" customHeight="1" thickBot="1" x14ac:dyDescent="0.35">
      <c r="A27" s="43"/>
      <c r="B27" s="25" t="s">
        <v>51</v>
      </c>
      <c r="C27" s="33">
        <f>SUM(C11:C26)</f>
        <v>100</v>
      </c>
      <c r="D27" s="33">
        <f>SUM(D11:D26)</f>
        <v>100</v>
      </c>
      <c r="E27" s="24">
        <f>SUM(E11:E26)</f>
        <v>1798</v>
      </c>
      <c r="G27" s="53"/>
      <c r="I27" s="54" t="s">
        <v>52</v>
      </c>
      <c r="J27" s="55">
        <f>SUM(J12:J26)</f>
        <v>1333575</v>
      </c>
      <c r="K27" s="34">
        <f>SUM(K12:K20)</f>
        <v>100</v>
      </c>
      <c r="M27"/>
      <c r="N27"/>
      <c r="O27"/>
      <c r="P27"/>
      <c r="Q27"/>
    </row>
    <row r="28" spans="1:17" s="40" customFormat="1" ht="41.4" customHeight="1" x14ac:dyDescent="0.25">
      <c r="A28" s="43"/>
      <c r="B28" s="112" t="s">
        <v>53</v>
      </c>
      <c r="C28" s="113"/>
      <c r="D28" s="114"/>
      <c r="E28" s="56">
        <f>G6-E27</f>
        <v>2</v>
      </c>
      <c r="G28" s="53"/>
    </row>
    <row r="29" spans="1:17" s="40" customFormat="1" x14ac:dyDescent="0.25">
      <c r="A29" s="43"/>
      <c r="F29" s="2"/>
      <c r="G29" s="53"/>
    </row>
  </sheetData>
  <dataConsolidate/>
  <mergeCells count="8">
    <mergeCell ref="B28:D28"/>
    <mergeCell ref="I10:K10"/>
    <mergeCell ref="E2:G2"/>
    <mergeCell ref="B4:C5"/>
    <mergeCell ref="D4:G4"/>
    <mergeCell ref="B6:C6"/>
    <mergeCell ref="B8:C8"/>
    <mergeCell ref="I4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4"/>
  <sheetViews>
    <sheetView tabSelected="1" view="pageBreakPreview" zoomScale="70" zoomScaleNormal="80" zoomScaleSheetLayoutView="70" workbookViewId="0">
      <selection activeCell="A2" sqref="A2:A3"/>
    </sheetView>
  </sheetViews>
  <sheetFormatPr baseColWidth="10" defaultColWidth="11.44140625" defaultRowHeight="13.8" x14ac:dyDescent="0.25"/>
  <cols>
    <col min="1" max="1" width="35.6640625" style="3" customWidth="1"/>
    <col min="2" max="10" width="25.77734375" style="3" customWidth="1"/>
    <col min="11" max="11" width="6.88671875" style="3" customWidth="1"/>
    <col min="12" max="16384" width="11.44140625" style="3"/>
  </cols>
  <sheetData>
    <row r="1" spans="1:11" ht="40.049999999999997" customHeight="1" x14ac:dyDescent="0.25">
      <c r="A1" s="128" t="str">
        <f>CONCATENATE("CÁLCULO DE DISTRIBUCIÓN DE PROMOCIONALES DE CAMPAÑA PARA EL ",'Premisas PEL (15 min)'!D4," ",
"EN EL ESTADO DE ",'Premisas PEL (15 min)'!C2)</f>
        <v>CÁLCULO DE DISTRIBUCIÓN DE PROMOCIONALES DE CAMPAÑA PARA EL PROCESO ELECTORAL LOCAL 2023-2024 EN EL ESTADO DE GUERRERO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40.049999999999997" customHeight="1" x14ac:dyDescent="0.25">
      <c r="A2" s="129" t="s">
        <v>54</v>
      </c>
      <c r="B2" s="130" t="str">
        <f>CONCATENATE("DURACIÓN: ",'Premisas PEL (15 min)'!D6," DÍAS
TOTAL DE PROMOCIONALES DE 30 SEGUNDOS EN CADA ESTACIÓN DE RADIO O CANAL DE TELEVISIÓN:  ", ('Premisas PEL (15 min)'!G6), " PROMOCIONALES")</f>
        <v>DURACIÓN: 60 DÍAS
TOTAL DE PROMOCIONALES DE 30 SEGUNDOS EN CADA ESTACIÓN DE RADIO O CANAL DE TELEVISIÓN:  1800 PROMOCIONALES</v>
      </c>
      <c r="C2" s="130"/>
      <c r="D2" s="130"/>
      <c r="E2" s="130"/>
      <c r="F2" s="130"/>
      <c r="G2" s="130"/>
      <c r="H2" s="130"/>
      <c r="I2" s="129" t="s">
        <v>55</v>
      </c>
      <c r="J2" s="129" t="s">
        <v>56</v>
      </c>
    </row>
    <row r="3" spans="1:11" ht="130.19999999999999" customHeight="1" x14ac:dyDescent="0.25">
      <c r="A3" s="128"/>
      <c r="B3" s="38" t="str">
        <f>CONCATENATE(('Premisas PEL (15 min)'!G6)*0.3," promocionales (30%)
 Se distribuyen de manera igualitaria entre el número de partidos contendientes
(A)")</f>
        <v>540 promocionales (30%)
 Se distribuyen de manera igualitaria entre el número de partidos contendientes
(A)</v>
      </c>
      <c r="C3" s="38" t="s">
        <v>57</v>
      </c>
      <c r="D3" s="38" t="s">
        <v>58</v>
      </c>
      <c r="E3" s="38" t="s">
        <v>59</v>
      </c>
      <c r="F3" s="38" t="s">
        <v>60</v>
      </c>
      <c r="G3" s="38" t="str">
        <f>CONCATENATE(('Premisas PEL (15 min)'!G6)*0.7," promocionales 
(70% Distribución Proporcional)
% Fuerza Electoral de los partidos 
(C) ")</f>
        <v xml:space="preserve">1260 promocionales 
(70% Distribución Proporcional)
% Fuerza Electoral de los partidos 
(C) </v>
      </c>
      <c r="H3" s="38" t="s">
        <v>61</v>
      </c>
      <c r="I3" s="128"/>
      <c r="J3" s="128"/>
    </row>
    <row r="4" spans="1:11" ht="40.049999999999997" customHeight="1" x14ac:dyDescent="0.25">
      <c r="A4" s="4" t="s">
        <v>22</v>
      </c>
      <c r="B4" s="5">
        <f>TRUNC(TRUNC(('Premisas PEL (15 min)'!$G$6)*0.3)/COUNTA($A$4:$A$19))</f>
        <v>33</v>
      </c>
      <c r="C4" s="6">
        <f>TRUNC(('Premisas PEL (15 min)'!$G$6)*0.3)/COUNTA($A$4:$A$19) - TRUNC(TRUNC(('Premisas PEL (15 min)'!$G$6)*0.3)/COUNTA($A$4:$A$19))</f>
        <v>0.75</v>
      </c>
      <c r="D4" s="6">
        <f>TRUNC(TRUNC(TRUNC('Premisas PEL (15 min)'!$G$6*0.3)/COUNTA($A$4:$A$19))/2/COUNTA($A$4:$A$17))</f>
        <v>1</v>
      </c>
      <c r="E4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4" s="6">
        <f>'Premisas PEL (15 min)'!D11</f>
        <v>4.040867592748814</v>
      </c>
      <c r="G4" s="5">
        <f>TRUNC((F4*TRUNC(('Premisas PEL (15 min)'!$G$6)*0.7))/100,0)</f>
        <v>50</v>
      </c>
      <c r="H4" s="6">
        <f>(((F4*TRUNC(('Premisas PEL (15 min)'!$G$6)*0.7))/100) - TRUNC((F4*TRUNC(('Premisas PEL (15 min)'!$G$6)*0.7))/100))</f>
        <v>0.91493166863505593</v>
      </c>
      <c r="I4" s="7">
        <f>SUM(B4,D4+G4)</f>
        <v>84</v>
      </c>
      <c r="J4" s="7">
        <f>I4+1</f>
        <v>85</v>
      </c>
      <c r="K4" s="8"/>
    </row>
    <row r="5" spans="1:11" ht="40.049999999999997" customHeight="1" x14ac:dyDescent="0.25">
      <c r="A5" s="4" t="s">
        <v>24</v>
      </c>
      <c r="B5" s="5">
        <f>TRUNC(TRUNC(('Premisas PEL (15 min)'!$G$6)*0.3)/COUNTA($A$4:$A$19))</f>
        <v>33</v>
      </c>
      <c r="C5" s="6">
        <f>TRUNC(('Premisas PEL (15 min)'!$G$6)*0.3)/COUNTA($A$4:$A$19) - TRUNC(TRUNC(('Premisas PEL (15 min)'!$G$6)*0.3)/COUNTA($A$4:$A$19))</f>
        <v>0.75</v>
      </c>
      <c r="D5" s="6">
        <f>TRUNC(TRUNC(TRUNC('Premisas PEL (15 min)'!$G$6*0.3)/COUNTA($A$4:$A$19))/2/COUNTA($A$4:$A$17))</f>
        <v>1</v>
      </c>
      <c r="E5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5" s="6">
        <f>'Premisas PEL (15 min)'!D12</f>
        <v>28.036068462591157</v>
      </c>
      <c r="G5" s="5">
        <f>TRUNC((F5*TRUNC(('Premisas PEL (15 min)'!$G$6)*0.7))/100,0)</f>
        <v>353</v>
      </c>
      <c r="H5" s="6">
        <f>(((F5*TRUNC(('Premisas PEL (15 min)'!$G$6)*0.7))/100) - TRUNC((F5*TRUNC(('Premisas PEL (15 min)'!$G$6)*0.7))/100))</f>
        <v>0.25446262864852542</v>
      </c>
      <c r="I5" s="7">
        <f t="shared" ref="I5:I19" si="0">SUM(B5,D5+G5)</f>
        <v>387</v>
      </c>
      <c r="J5" s="7">
        <f t="shared" ref="J5:J19" si="1">I5+1</f>
        <v>388</v>
      </c>
      <c r="K5" s="8"/>
    </row>
    <row r="6" spans="1:11" ht="40.049999999999997" customHeight="1" x14ac:dyDescent="0.25">
      <c r="A6" s="4" t="s">
        <v>26</v>
      </c>
      <c r="B6" s="5">
        <f>TRUNC(TRUNC(('Premisas PEL (15 min)'!$G$6)*0.3)/COUNTA($A$4:$A$19))</f>
        <v>33</v>
      </c>
      <c r="C6" s="6">
        <f>TRUNC(('Premisas PEL (15 min)'!$G$6)*0.3)/COUNTA($A$4:$A$19) - TRUNC(TRUNC(('Premisas PEL (15 min)'!$G$6)*0.3)/COUNTA($A$4:$A$19))</f>
        <v>0.75</v>
      </c>
      <c r="D6" s="6">
        <f>TRUNC(TRUNC(TRUNC('Premisas PEL (15 min)'!$G$6*0.3)/COUNTA($A$4:$A$19))/2/COUNTA($A$4:$A$17))</f>
        <v>1</v>
      </c>
      <c r="E6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6" s="6">
        <f>'Premisas PEL (15 min)'!D13</f>
        <v>14.443057195883249</v>
      </c>
      <c r="G6" s="5">
        <f>TRUNC((F6*TRUNC(('Premisas PEL (15 min)'!$G$6)*0.7))/100,0)</f>
        <v>181</v>
      </c>
      <c r="H6" s="6">
        <f>(((F6*TRUNC(('Premisas PEL (15 min)'!$G$6)*0.7))/100) - TRUNC((F6*TRUNC(('Premisas PEL (15 min)'!$G$6)*0.7))/100))</f>
        <v>0.98252066812892735</v>
      </c>
      <c r="I6" s="7">
        <f t="shared" si="0"/>
        <v>215</v>
      </c>
      <c r="J6" s="7">
        <f t="shared" si="1"/>
        <v>216</v>
      </c>
      <c r="K6" s="8"/>
    </row>
    <row r="7" spans="1:11" ht="40.049999999999997" customHeight="1" x14ac:dyDescent="0.25">
      <c r="A7" s="4" t="s">
        <v>28</v>
      </c>
      <c r="B7" s="5">
        <f>TRUNC(TRUNC(('Premisas PEL (15 min)'!$G$6)*0.3)/COUNTA($A$4:$A$19))</f>
        <v>33</v>
      </c>
      <c r="C7" s="6">
        <f>TRUNC(('Premisas PEL (15 min)'!$G$6)*0.3)/COUNTA($A$4:$A$19) - TRUNC(TRUNC(('Premisas PEL (15 min)'!$G$6)*0.3)/COUNTA($A$4:$A$19))</f>
        <v>0.75</v>
      </c>
      <c r="D7" s="6">
        <f>TRUNC(TRUNC(TRUNC('Premisas PEL (15 min)'!$G$6*0.3)/COUNTA($A$4:$A$19))/2/COUNTA($A$4:$A$17))</f>
        <v>1</v>
      </c>
      <c r="E7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7" s="6">
        <f>'Premisas PEL (15 min)'!D14</f>
        <v>4.7200194964662652</v>
      </c>
      <c r="G7" s="5">
        <f>TRUNC((F7*TRUNC(('Premisas PEL (15 min)'!$G$6)*0.7))/100,0)</f>
        <v>59</v>
      </c>
      <c r="H7" s="6">
        <f>(((F7*TRUNC(('Premisas PEL (15 min)'!$G$6)*0.7))/100) - TRUNC((F7*TRUNC(('Premisas PEL (15 min)'!$G$6)*0.7))/100))</f>
        <v>0.47224565547494279</v>
      </c>
      <c r="I7" s="7">
        <f t="shared" si="0"/>
        <v>93</v>
      </c>
      <c r="J7" s="7">
        <f t="shared" si="1"/>
        <v>94</v>
      </c>
      <c r="K7" s="8"/>
    </row>
    <row r="8" spans="1:11" ht="40.049999999999997" customHeight="1" x14ac:dyDescent="0.25">
      <c r="A8" s="4" t="s">
        <v>30</v>
      </c>
      <c r="B8" s="5">
        <f>TRUNC(TRUNC(('Premisas PEL (15 min)'!$G$6)*0.3)/COUNTA($A$4:$A$19))</f>
        <v>33</v>
      </c>
      <c r="C8" s="6">
        <f>TRUNC(('Premisas PEL (15 min)'!$G$6)*0.3)/COUNTA($A$4:$A$19) - TRUNC(TRUNC(('Premisas PEL (15 min)'!$G$6)*0.3)/COUNTA($A$4:$A$19))</f>
        <v>0.75</v>
      </c>
      <c r="D8" s="6">
        <f>TRUNC(TRUNC(TRUNC('Premisas PEL (15 min)'!$G$6*0.3)/COUNTA($A$4:$A$19))/2/COUNTA($A$4:$A$17))</f>
        <v>1</v>
      </c>
      <c r="E8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8" s="6">
        <f>'Premisas PEL (15 min)'!D15</f>
        <v>4.323041448737416</v>
      </c>
      <c r="G8" s="5">
        <f>TRUNC((F8*TRUNC(('Premisas PEL (15 min)'!$G$6)*0.7))/100,0)</f>
        <v>54</v>
      </c>
      <c r="H8" s="6">
        <f>(((F8*TRUNC(('Premisas PEL (15 min)'!$G$6)*0.7))/100) - TRUNC((F8*TRUNC(('Premisas PEL (15 min)'!$G$6)*0.7))/100))</f>
        <v>0.47032225409144246</v>
      </c>
      <c r="I8" s="7">
        <f t="shared" si="0"/>
        <v>88</v>
      </c>
      <c r="J8" s="7">
        <f t="shared" si="1"/>
        <v>89</v>
      </c>
      <c r="K8" s="8"/>
    </row>
    <row r="9" spans="1:11" ht="40.049999999999997" customHeight="1" x14ac:dyDescent="0.25">
      <c r="A9" s="4" t="s">
        <v>32</v>
      </c>
      <c r="B9" s="5">
        <f>TRUNC(TRUNC(('Premisas PEL (15 min)'!$G$6)*0.3)/COUNTA($A$4:$A$19))</f>
        <v>33</v>
      </c>
      <c r="C9" s="6">
        <f>TRUNC(('Premisas PEL (15 min)'!$G$6)*0.3)/COUNTA($A$4:$A$19) - TRUNC(TRUNC(('Premisas PEL (15 min)'!$G$6)*0.3)/COUNTA($A$4:$A$19))</f>
        <v>0.75</v>
      </c>
      <c r="D9" s="6">
        <f>TRUNC(TRUNC(TRUNC('Premisas PEL (15 min)'!$G$6*0.3)/COUNTA($A$4:$A$19))/2/COUNTA($A$4:$A$17))</f>
        <v>1</v>
      </c>
      <c r="E9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9" s="6">
        <f>'Premisas PEL (15 min)'!D16</f>
        <v>3.0871154603228166</v>
      </c>
      <c r="G9" s="5">
        <f>TRUNC((F9*TRUNC(('Premisas PEL (15 min)'!$G$6)*0.7))/100,0)</f>
        <v>38</v>
      </c>
      <c r="H9" s="6">
        <f>(((F9*TRUNC(('Premisas PEL (15 min)'!$G$6)*0.7))/100) - TRUNC((F9*TRUNC(('Premisas PEL (15 min)'!$G$6)*0.7))/100))</f>
        <v>0.89765480006749243</v>
      </c>
      <c r="I9" s="7">
        <f t="shared" si="0"/>
        <v>72</v>
      </c>
      <c r="J9" s="7">
        <f t="shared" si="1"/>
        <v>73</v>
      </c>
      <c r="K9" s="8"/>
    </row>
    <row r="10" spans="1:11" ht="40.049999999999997" customHeight="1" x14ac:dyDescent="0.25">
      <c r="A10" s="4" t="s">
        <v>62</v>
      </c>
      <c r="B10" s="5">
        <f>TRUNC(TRUNC(('Premisas PEL (15 min)'!$G$6)*0.3)/COUNTA($A$4:$A$19))</f>
        <v>33</v>
      </c>
      <c r="C10" s="6">
        <f>TRUNC(('Premisas PEL (15 min)'!$G$6)*0.3)/COUNTA($A$4:$A$19) - TRUNC(TRUNC(('Premisas PEL (15 min)'!$G$6)*0.3)/COUNTA($A$4:$A$19))</f>
        <v>0.75</v>
      </c>
      <c r="D10" s="6">
        <f>TRUNC(TRUNC(TRUNC('Premisas PEL (15 min)'!$G$6*0.3)/COUNTA($A$4:$A$19))/2/COUNTA($A$4:$A$17))</f>
        <v>1</v>
      </c>
      <c r="E10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0" s="6">
        <f>'Premisas PEL (15 min)'!D17</f>
        <v>41.349830343250289</v>
      </c>
      <c r="G10" s="5">
        <f>TRUNC((F10*TRUNC(('Premisas PEL (15 min)'!$G$6)*0.7))/100,0)</f>
        <v>521</v>
      </c>
      <c r="H10" s="6">
        <f>(((F10*TRUNC(('Premisas PEL (15 min)'!$G$6)*0.7))/100) - TRUNC((F10*TRUNC(('Premisas PEL (15 min)'!$G$6)*0.7))/100))</f>
        <v>7.8623249536349249E-3</v>
      </c>
      <c r="I10" s="7">
        <f t="shared" si="0"/>
        <v>555</v>
      </c>
      <c r="J10" s="7">
        <f t="shared" si="1"/>
        <v>556</v>
      </c>
      <c r="K10" s="8"/>
    </row>
    <row r="11" spans="1:11" ht="40.049999999999997" customHeight="1" x14ac:dyDescent="0.25">
      <c r="A11" s="57" t="s">
        <v>36</v>
      </c>
      <c r="B11" s="5">
        <f>TRUNC(TRUNC(('Premisas PEL (15 min)'!$G$6)*0.3)/COUNTA($A$4:$A$19))</f>
        <v>33</v>
      </c>
      <c r="C11" s="6">
        <f>TRUNC(('Premisas PEL (15 min)'!$G$6)*0.3)/COUNTA($A$4:$A$19) - TRUNC(TRUNC(('Premisas PEL (15 min)'!$G$6)*0.3)/COUNTA($A$4:$A$19))</f>
        <v>0.75</v>
      </c>
      <c r="D11" s="6">
        <f>TRUNC(TRUNC(TRUNC('Premisas PEL (15 min)'!$G$6*0.3)/COUNTA($A$4:$A$19))/2/COUNTA($A$4:$A$17))</f>
        <v>1</v>
      </c>
      <c r="E11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1" s="6">
        <f>'Premisas PEL (15 min)'!D18</f>
        <v>0</v>
      </c>
      <c r="G11" s="5">
        <f>TRUNC((F11*TRUNC(('Premisas PEL (15 min)'!$G$6)*0.7))/100,0)</f>
        <v>0</v>
      </c>
      <c r="H11" s="6">
        <f>(((F11*TRUNC(('Premisas PEL (15 min)'!$G$6)*0.7))/100) - TRUNC((F11*TRUNC(('Premisas PEL (15 min)'!$G$6)*0.7))/100))</f>
        <v>0</v>
      </c>
      <c r="I11" s="7">
        <f t="shared" si="0"/>
        <v>34</v>
      </c>
      <c r="J11" s="7">
        <f t="shared" si="1"/>
        <v>35</v>
      </c>
      <c r="K11" s="8"/>
    </row>
    <row r="12" spans="1:11" ht="40.049999999999997" customHeight="1" x14ac:dyDescent="0.25">
      <c r="A12" s="57" t="s">
        <v>38</v>
      </c>
      <c r="B12" s="5">
        <f>TRUNC(TRUNC(('Premisas PEL (15 min)'!$G$6)*0.3)/COUNTA($A$4:$A$19))</f>
        <v>33</v>
      </c>
      <c r="C12" s="6">
        <f>TRUNC(('Premisas PEL (15 min)'!$G$6)*0.3)/COUNTA($A$4:$A$19) - TRUNC(TRUNC(('Premisas PEL (15 min)'!$G$6)*0.3)/COUNTA($A$4:$A$19))</f>
        <v>0.75</v>
      </c>
      <c r="D12" s="6">
        <f>TRUNC(TRUNC(TRUNC('Premisas PEL (15 min)'!$G$6*0.3)/COUNTA($A$4:$A$19))/2/COUNTA($A$4:$A$17))</f>
        <v>1</v>
      </c>
      <c r="E12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2" s="6">
        <f>'Premisas PEL (15 min)'!D19</f>
        <v>0</v>
      </c>
      <c r="G12" s="5">
        <f>TRUNC((F12*TRUNC(('Premisas PEL (15 min)'!$G$6)*0.7))/100,0)</f>
        <v>0</v>
      </c>
      <c r="H12" s="6">
        <f>(((F12*TRUNC(('Premisas PEL (15 min)'!$G$6)*0.7))/100) - TRUNC((F12*TRUNC(('Premisas PEL (15 min)'!$G$6)*0.7))/100))</f>
        <v>0</v>
      </c>
      <c r="I12" s="7">
        <f t="shared" si="0"/>
        <v>34</v>
      </c>
      <c r="J12" s="7">
        <f t="shared" si="1"/>
        <v>35</v>
      </c>
      <c r="K12" s="8"/>
    </row>
    <row r="13" spans="1:11" ht="40.049999999999997" customHeight="1" x14ac:dyDescent="0.25">
      <c r="A13" s="57" t="s">
        <v>40</v>
      </c>
      <c r="B13" s="5">
        <f>TRUNC(TRUNC(('Premisas PEL (15 min)'!$G$6)*0.3)/COUNTA($A$4:$A$19))</f>
        <v>33</v>
      </c>
      <c r="C13" s="6">
        <f>TRUNC(('Premisas PEL (15 min)'!$G$6)*0.3)/COUNTA($A$4:$A$19) - TRUNC(TRUNC(('Premisas PEL (15 min)'!$G$6)*0.3)/COUNTA($A$4:$A$19))</f>
        <v>0.75</v>
      </c>
      <c r="D13" s="6">
        <f>TRUNC(TRUNC(TRUNC('Premisas PEL (15 min)'!$G$6*0.3)/COUNTA($A$4:$A$19))/2/COUNTA($A$4:$A$17))</f>
        <v>1</v>
      </c>
      <c r="E13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3" s="6">
        <f>'Premisas PEL (15 min)'!D20</f>
        <v>0</v>
      </c>
      <c r="G13" s="5">
        <f>TRUNC((F13*TRUNC(('Premisas PEL (15 min)'!$G$6)*0.7))/100,0)</f>
        <v>0</v>
      </c>
      <c r="H13" s="6">
        <f>(((F13*TRUNC(('Premisas PEL (15 min)'!$G$6)*0.7))/100) - TRUNC((F13*TRUNC(('Premisas PEL (15 min)'!$G$6)*0.7))/100))</f>
        <v>0</v>
      </c>
      <c r="I13" s="7">
        <f t="shared" si="0"/>
        <v>34</v>
      </c>
      <c r="J13" s="7">
        <f t="shared" si="1"/>
        <v>35</v>
      </c>
      <c r="K13" s="8"/>
    </row>
    <row r="14" spans="1:11" ht="40.049999999999997" customHeight="1" x14ac:dyDescent="0.25">
      <c r="A14" s="57" t="s">
        <v>42</v>
      </c>
      <c r="B14" s="5">
        <f>TRUNC(TRUNC(('Premisas PEL (15 min)'!$G$6)*0.3)/COUNTA($A$4:$A$19))</f>
        <v>33</v>
      </c>
      <c r="C14" s="6">
        <f>TRUNC(('Premisas PEL (15 min)'!$G$6)*0.3)/COUNTA($A$4:$A$19) - TRUNC(TRUNC(('Premisas PEL (15 min)'!$G$6)*0.3)/COUNTA($A$4:$A$19))</f>
        <v>0.75</v>
      </c>
      <c r="D14" s="6">
        <f>TRUNC(TRUNC(TRUNC('Premisas PEL (15 min)'!$G$6*0.3)/COUNTA($A$4:$A$19))/2/COUNTA($A$4:$A$17))</f>
        <v>1</v>
      </c>
      <c r="E14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4" s="6">
        <f>'Premisas PEL (15 min)'!D21</f>
        <v>0</v>
      </c>
      <c r="G14" s="5">
        <f>TRUNC((F14*TRUNC(('Premisas PEL (15 min)'!$G$6)*0.7))/100,0)</f>
        <v>0</v>
      </c>
      <c r="H14" s="6">
        <f>(((F14*TRUNC(('Premisas PEL (15 min)'!$G$6)*0.7))/100) - TRUNC((F14*TRUNC(('Premisas PEL (15 min)'!$G$6)*0.7))/100))</f>
        <v>0</v>
      </c>
      <c r="I14" s="7">
        <f t="shared" si="0"/>
        <v>34</v>
      </c>
      <c r="J14" s="7">
        <f t="shared" si="1"/>
        <v>35</v>
      </c>
      <c r="K14" s="8"/>
    </row>
    <row r="15" spans="1:11" ht="40.049999999999997" customHeight="1" x14ac:dyDescent="0.25">
      <c r="A15" s="57" t="s">
        <v>44</v>
      </c>
      <c r="B15" s="5">
        <f>TRUNC(TRUNC(('Premisas PEL (15 min)'!$G$6)*0.3)/COUNTA($A$4:$A$19))</f>
        <v>33</v>
      </c>
      <c r="C15" s="6">
        <f>TRUNC(('Premisas PEL (15 min)'!$G$6)*0.3)/COUNTA($A$4:$A$19) - TRUNC(TRUNC(('Premisas PEL (15 min)'!$G$6)*0.3)/COUNTA($A$4:$A$19))</f>
        <v>0.75</v>
      </c>
      <c r="D15" s="6">
        <f>TRUNC(TRUNC(TRUNC('Premisas PEL (15 min)'!$G$6*0.3)/COUNTA($A$4:$A$19))/2/COUNTA($A$4:$A$17))</f>
        <v>1</v>
      </c>
      <c r="E15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5" s="6">
        <f>'Premisas PEL (15 min)'!D22</f>
        <v>0</v>
      </c>
      <c r="G15" s="5">
        <f>TRUNC((F15*TRUNC(('Premisas PEL (15 min)'!$G$6)*0.7))/100,0)</f>
        <v>0</v>
      </c>
      <c r="H15" s="6">
        <f>(((F15*TRUNC(('Premisas PEL (15 min)'!$G$6)*0.7))/100) - TRUNC((F15*TRUNC(('Premisas PEL (15 min)'!$G$6)*0.7))/100))</f>
        <v>0</v>
      </c>
      <c r="I15" s="7">
        <f t="shared" si="0"/>
        <v>34</v>
      </c>
      <c r="J15" s="7">
        <f t="shared" si="1"/>
        <v>35</v>
      </c>
      <c r="K15" s="8"/>
    </row>
    <row r="16" spans="1:11" ht="40.049999999999997" customHeight="1" x14ac:dyDescent="0.25">
      <c r="A16" s="57" t="s">
        <v>46</v>
      </c>
      <c r="B16" s="5">
        <f>TRUNC(TRUNC(('Premisas PEL (15 min)'!$G$6)*0.3)/COUNTA($A$4:$A$19))</f>
        <v>33</v>
      </c>
      <c r="C16" s="6">
        <f>TRUNC(('Premisas PEL (15 min)'!$G$6)*0.3)/COUNTA($A$4:$A$19) - TRUNC(TRUNC(('Premisas PEL (15 min)'!$G$6)*0.3)/COUNTA($A$4:$A$19))</f>
        <v>0.75</v>
      </c>
      <c r="D16" s="6">
        <f>TRUNC(TRUNC(TRUNC('Premisas PEL (15 min)'!$G$6*0.3)/COUNTA($A$4:$A$19))/2/COUNTA($A$4:$A$17))</f>
        <v>1</v>
      </c>
      <c r="E16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6" s="6">
        <f>'Premisas PEL (15 min)'!D23</f>
        <v>0</v>
      </c>
      <c r="G16" s="5">
        <f>TRUNC((F16*TRUNC(('Premisas PEL (15 min)'!$G$6)*0.7))/100,0)</f>
        <v>0</v>
      </c>
      <c r="H16" s="6">
        <f>(((F16*TRUNC(('Premisas PEL (15 min)'!$G$6)*0.7))/100) - TRUNC((F16*TRUNC(('Premisas PEL (15 min)'!$G$6)*0.7))/100))</f>
        <v>0</v>
      </c>
      <c r="I16" s="7">
        <f t="shared" si="0"/>
        <v>34</v>
      </c>
      <c r="J16" s="7">
        <f t="shared" si="1"/>
        <v>35</v>
      </c>
      <c r="K16" s="8"/>
    </row>
    <row r="17" spans="1:11" s="31" customFormat="1" ht="40.049999999999997" customHeight="1" x14ac:dyDescent="0.3">
      <c r="A17" s="57" t="s">
        <v>48</v>
      </c>
      <c r="B17" s="5">
        <f>TRUNC(TRUNC(('Premisas PEL (15 min)'!$G$6)*0.3)/COUNTA($A$4:$A$19))</f>
        <v>33</v>
      </c>
      <c r="C17" s="6">
        <f>TRUNC(('Premisas PEL (15 min)'!$G$6)*0.3)/COUNTA($A$4:$A$19) - TRUNC(TRUNC(('Premisas PEL (15 min)'!$G$6)*0.3)/COUNTA($A$4:$A$19))</f>
        <v>0.75</v>
      </c>
      <c r="D17" s="6">
        <f>TRUNC(TRUNC(TRUNC('Premisas PEL (15 min)'!$G$6*0.3)/COUNTA($A$4:$A$19))/2/COUNTA($A$4:$A$17))</f>
        <v>1</v>
      </c>
      <c r="E17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7" s="6">
        <f>'Premisas PEL (15 min)'!D24</f>
        <v>0</v>
      </c>
      <c r="G17" s="5">
        <f>TRUNC((F17*TRUNC(('Premisas PEL (15 min)'!$G$6)*0.7))/100,0)</f>
        <v>0</v>
      </c>
      <c r="H17" s="6">
        <f>(((F17*TRUNC(('Premisas PEL (15 min)'!$G$6)*0.7))/100) - TRUNC((F17*TRUNC(('Premisas PEL (15 min)'!$G$6)*0.7))/100))</f>
        <v>0</v>
      </c>
      <c r="I17" s="7">
        <f t="shared" si="0"/>
        <v>34</v>
      </c>
      <c r="J17" s="7">
        <f t="shared" si="1"/>
        <v>35</v>
      </c>
    </row>
    <row r="18" spans="1:11" s="31" customFormat="1" ht="40.049999999999997" customHeight="1" x14ac:dyDescent="0.3">
      <c r="A18" s="57" t="s">
        <v>50</v>
      </c>
      <c r="B18" s="5">
        <f>TRUNC(TRUNC(('Premisas PEL (15 min)'!$G$6)*0.3)/COUNTA($A$4:$A$19))</f>
        <v>33</v>
      </c>
      <c r="C18" s="6">
        <f>TRUNC(('Premisas PEL (15 min)'!$G$6)*0.3)/COUNTA($A$4:$A$19) - TRUNC(TRUNC(('Premisas PEL (15 min)'!$G$6)*0.3)/COUNTA($A$4:$A$19))</f>
        <v>0.75</v>
      </c>
      <c r="D18" s="6">
        <f>TRUNC(TRUNC(TRUNC('Premisas PEL (15 min)'!$G$6*0.3)/COUNTA($A$4:$A$19))/2/COUNTA($A$4:$A$17))</f>
        <v>1</v>
      </c>
      <c r="E18" s="6">
        <f>TRUNC(TRUNC('Premisas PEL (15 min)'!$G$6*0.3)/COUNTA($A$4:$A$19))/2/COUNTA($A$4:$A$18)-TRUNC(TRUNC(TRUNC('Premisas PEL (15 min)'!$G$6*0.3)/COUNTA($A$4:$A$19))/2/COUNTA($A$4:$A$18))+0.0333333333333333</f>
        <v>0.13333333333333339</v>
      </c>
      <c r="F18" s="6">
        <f>'Premisas PEL (15 min)'!D25</f>
        <v>0</v>
      </c>
      <c r="G18" s="5">
        <f>TRUNC((F18*TRUNC(('Premisas PEL (15 min)'!$G$6)*0.7))/100,0)</f>
        <v>0</v>
      </c>
      <c r="H18" s="6">
        <f>(((F18*TRUNC(('Premisas PEL (15 min)'!$G$6)*0.7))/100) - TRUNC((F18*TRUNC(('Premisas PEL (15 min)'!$G$6)*0.7))/100))</f>
        <v>0</v>
      </c>
      <c r="I18" s="7">
        <f t="shared" si="0"/>
        <v>34</v>
      </c>
      <c r="J18" s="7">
        <f t="shared" si="1"/>
        <v>35</v>
      </c>
    </row>
    <row r="19" spans="1:11" ht="40.049999999999997" customHeight="1" x14ac:dyDescent="0.3">
      <c r="A19" s="57" t="s">
        <v>63</v>
      </c>
      <c r="B19" s="5">
        <f>TRUNC(TRUNC(('Premisas PEL (15 min)'!$G$6)*0.3)/COUNTA($A$4:$A$19)/2)</f>
        <v>16</v>
      </c>
      <c r="C19" s="6">
        <f>TRUNC(('Premisas PEL (15 min)'!$G$6)*0.3)/COUNTA($A$4:$A$19) - TRUNC(TRUNC(('Premisas PEL (15 min)'!$G$6)*0.3)/COUNTA($A$4:$A$19))</f>
        <v>0.75</v>
      </c>
      <c r="D19" s="39"/>
      <c r="E19" s="39"/>
      <c r="F19" s="6">
        <f>'Premisas PEL (15 min)'!D26</f>
        <v>0</v>
      </c>
      <c r="G19" s="5">
        <f>TRUNC((F19*TRUNC(('Premisas PEL (15 min)'!$G$6)*0.7))/100,0)</f>
        <v>0</v>
      </c>
      <c r="H19" s="6">
        <f>(((F19*TRUNC(('Premisas PEL (15 min)'!$G$6)*0.7))/100) - TRUNC((F19*TRUNC(('Premisas PEL (15 min)'!$G$6)*0.7))/100))</f>
        <v>0</v>
      </c>
      <c r="I19" s="7">
        <f t="shared" si="0"/>
        <v>16</v>
      </c>
      <c r="J19" s="7">
        <f t="shared" si="1"/>
        <v>17</v>
      </c>
      <c r="K19" s="8"/>
    </row>
    <row r="20" spans="1:11" ht="40.049999999999997" customHeight="1" x14ac:dyDescent="0.25">
      <c r="A20" s="9" t="s">
        <v>51</v>
      </c>
      <c r="B20" s="10">
        <f>SUM(B4:B19)</f>
        <v>511</v>
      </c>
      <c r="C20" s="26">
        <f t="shared" ref="C20:F20" si="2">SUM(C4:C19)</f>
        <v>12</v>
      </c>
      <c r="D20" s="26">
        <f>SUM(D4:D19)</f>
        <v>15</v>
      </c>
      <c r="E20" s="26">
        <f t="shared" si="2"/>
        <v>2.0000000000000004</v>
      </c>
      <c r="F20" s="26">
        <f t="shared" si="2"/>
        <v>100</v>
      </c>
      <c r="G20" s="10">
        <f>SUM(G4:G19)</f>
        <v>1256</v>
      </c>
      <c r="H20" s="26">
        <f>SUM(H4:H19)</f>
        <v>4.0000000000000213</v>
      </c>
      <c r="I20" s="10">
        <f>SUM(I4:I19)</f>
        <v>1782</v>
      </c>
      <c r="J20" s="10">
        <f>SUM(J4:J19)</f>
        <v>1798</v>
      </c>
      <c r="K20" s="8"/>
    </row>
    <row r="21" spans="1:11" ht="19.95" customHeight="1" x14ac:dyDescent="0.25">
      <c r="E21" s="41"/>
      <c r="K21" s="8"/>
    </row>
    <row r="22" spans="1:11" ht="19.95" customHeight="1" x14ac:dyDescent="0.25"/>
    <row r="23" spans="1:11" ht="19.95" customHeight="1" x14ac:dyDescent="0.25">
      <c r="A23" s="127" t="s">
        <v>53</v>
      </c>
      <c r="B23" s="127"/>
      <c r="C23" s="36">
        <f>'Premisas PEL (15 min)'!E28</f>
        <v>2</v>
      </c>
      <c r="D23" s="40"/>
      <c r="E23" s="40"/>
      <c r="F23" s="11"/>
      <c r="I23" s="12"/>
    </row>
    <row r="24" spans="1:11" ht="19.95" customHeight="1" x14ac:dyDescent="0.25"/>
  </sheetData>
  <mergeCells count="6">
    <mergeCell ref="A23:B23"/>
    <mergeCell ref="A1:J1"/>
    <mergeCell ref="A2:A3"/>
    <mergeCell ref="B2:H2"/>
    <mergeCell ref="I2:I3"/>
    <mergeCell ref="J2:J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9B66F-8041-453E-9E52-9CC94119FB5D}">
  <dimension ref="A1:BI76"/>
  <sheetViews>
    <sheetView zoomScale="89" zoomScaleNormal="89" workbookViewId="0"/>
  </sheetViews>
  <sheetFormatPr baseColWidth="10" defaultColWidth="11.5546875" defaultRowHeight="13.8" x14ac:dyDescent="0.25"/>
  <cols>
    <col min="1" max="1" width="20.6640625" style="79" customWidth="1"/>
    <col min="2" max="31" width="12.6640625" style="79" customWidth="1"/>
    <col min="32" max="16384" width="11.5546875" style="79"/>
  </cols>
  <sheetData>
    <row r="1" spans="1:61" ht="19.95" customHeight="1" x14ac:dyDescent="0.25">
      <c r="A1" s="59" t="s">
        <v>64</v>
      </c>
    </row>
    <row r="2" spans="1:61" ht="19.95" customHeight="1" x14ac:dyDescent="0.25">
      <c r="A2" s="80"/>
    </row>
    <row r="3" spans="1:61" ht="19.95" customHeight="1" x14ac:dyDescent="0.25"/>
    <row r="4" spans="1:61" ht="15" customHeight="1" x14ac:dyDescent="0.25">
      <c r="A4" s="131" t="s">
        <v>65</v>
      </c>
      <c r="B4" s="13">
        <v>45382</v>
      </c>
      <c r="C4" s="13">
        <v>45383</v>
      </c>
      <c r="D4" s="13">
        <v>45384</v>
      </c>
      <c r="E4" s="13">
        <v>45385</v>
      </c>
      <c r="F4" s="13">
        <v>45386</v>
      </c>
      <c r="G4" s="13">
        <v>45387</v>
      </c>
      <c r="H4" s="13">
        <v>45388</v>
      </c>
      <c r="I4" s="13">
        <v>45389</v>
      </c>
      <c r="J4" s="13">
        <v>45390</v>
      </c>
      <c r="K4" s="13">
        <v>45391</v>
      </c>
      <c r="L4" s="13">
        <v>45392</v>
      </c>
      <c r="M4" s="13">
        <v>45393</v>
      </c>
      <c r="N4" s="13">
        <v>45394</v>
      </c>
      <c r="O4" s="13">
        <v>45395</v>
      </c>
      <c r="P4" s="13">
        <v>45396</v>
      </c>
      <c r="Q4" s="13">
        <v>45397</v>
      </c>
      <c r="R4" s="13">
        <v>45398</v>
      </c>
      <c r="S4" s="13">
        <v>45399</v>
      </c>
      <c r="T4" s="13">
        <v>45400</v>
      </c>
      <c r="U4" s="13">
        <v>45401</v>
      </c>
      <c r="V4" s="13">
        <v>45402</v>
      </c>
      <c r="W4" s="13">
        <v>45403</v>
      </c>
      <c r="X4" s="13">
        <v>45404</v>
      </c>
      <c r="Y4" s="13">
        <v>45405</v>
      </c>
      <c r="Z4" s="13">
        <v>45406</v>
      </c>
      <c r="AA4" s="13">
        <v>45407</v>
      </c>
      <c r="AB4" s="13">
        <v>45408</v>
      </c>
      <c r="AC4" s="13">
        <v>45409</v>
      </c>
      <c r="AD4" s="13">
        <v>45410</v>
      </c>
      <c r="AE4" s="13">
        <v>45411</v>
      </c>
      <c r="AF4" s="13">
        <v>45412</v>
      </c>
      <c r="AG4" s="13">
        <v>45413</v>
      </c>
      <c r="AH4" s="13">
        <v>45414</v>
      </c>
      <c r="AI4" s="13">
        <v>45415</v>
      </c>
      <c r="AJ4" s="13">
        <v>45416</v>
      </c>
      <c r="AK4" s="13">
        <v>45417</v>
      </c>
      <c r="AL4" s="13">
        <v>45418</v>
      </c>
      <c r="AM4" s="13">
        <v>45419</v>
      </c>
      <c r="AN4" s="13">
        <v>45420</v>
      </c>
      <c r="AO4" s="13">
        <v>45421</v>
      </c>
      <c r="AP4" s="13">
        <v>45422</v>
      </c>
      <c r="AQ4" s="13">
        <v>45423</v>
      </c>
      <c r="AR4" s="13">
        <v>45424</v>
      </c>
      <c r="AS4" s="13">
        <v>45425</v>
      </c>
      <c r="AT4" s="13">
        <v>45426</v>
      </c>
      <c r="AU4" s="13">
        <v>45427</v>
      </c>
      <c r="AV4" s="13">
        <v>45428</v>
      </c>
      <c r="AW4" s="13">
        <v>45429</v>
      </c>
      <c r="AX4" s="13">
        <v>45430</v>
      </c>
      <c r="AY4" s="13">
        <v>45431</v>
      </c>
      <c r="AZ4" s="13">
        <v>45432</v>
      </c>
      <c r="BA4" s="13">
        <v>45433</v>
      </c>
      <c r="BB4" s="13">
        <v>45434</v>
      </c>
      <c r="BC4" s="13">
        <v>45435</v>
      </c>
      <c r="BD4" s="13">
        <v>45436</v>
      </c>
      <c r="BE4" s="13">
        <v>45437</v>
      </c>
      <c r="BF4" s="13">
        <v>45438</v>
      </c>
      <c r="BG4" s="13">
        <v>45439</v>
      </c>
      <c r="BH4" s="13">
        <v>45440</v>
      </c>
      <c r="BI4" s="13">
        <v>45441</v>
      </c>
    </row>
    <row r="5" spans="1:61" ht="15" customHeight="1" x14ac:dyDescent="0.25">
      <c r="A5" s="132"/>
      <c r="B5" s="14">
        <v>45382</v>
      </c>
      <c r="C5" s="14">
        <v>45383</v>
      </c>
      <c r="D5" s="14">
        <v>45384</v>
      </c>
      <c r="E5" s="14">
        <v>45385</v>
      </c>
      <c r="F5" s="14">
        <v>45386</v>
      </c>
      <c r="G5" s="14">
        <v>45387</v>
      </c>
      <c r="H5" s="14">
        <v>45388</v>
      </c>
      <c r="I5" s="14">
        <v>45389</v>
      </c>
      <c r="J5" s="14">
        <v>45390</v>
      </c>
      <c r="K5" s="14">
        <v>45391</v>
      </c>
      <c r="L5" s="14">
        <v>45392</v>
      </c>
      <c r="M5" s="14">
        <v>45393</v>
      </c>
      <c r="N5" s="14">
        <v>45394</v>
      </c>
      <c r="O5" s="14">
        <v>45395</v>
      </c>
      <c r="P5" s="14">
        <v>45396</v>
      </c>
      <c r="Q5" s="14">
        <v>45397</v>
      </c>
      <c r="R5" s="14">
        <v>45398</v>
      </c>
      <c r="S5" s="14">
        <v>45399</v>
      </c>
      <c r="T5" s="14">
        <v>45400</v>
      </c>
      <c r="U5" s="14">
        <v>45401</v>
      </c>
      <c r="V5" s="14">
        <v>45402</v>
      </c>
      <c r="W5" s="14">
        <v>45403</v>
      </c>
      <c r="X5" s="14">
        <v>45404</v>
      </c>
      <c r="Y5" s="14">
        <v>45405</v>
      </c>
      <c r="Z5" s="14">
        <v>45406</v>
      </c>
      <c r="AA5" s="14">
        <v>45407</v>
      </c>
      <c r="AB5" s="14">
        <v>45408</v>
      </c>
      <c r="AC5" s="14">
        <v>45409</v>
      </c>
      <c r="AD5" s="14">
        <v>45410</v>
      </c>
      <c r="AE5" s="14">
        <v>45411</v>
      </c>
      <c r="AF5" s="14">
        <v>45412</v>
      </c>
      <c r="AG5" s="14">
        <v>45413</v>
      </c>
      <c r="AH5" s="14">
        <v>45414</v>
      </c>
      <c r="AI5" s="14">
        <v>45415</v>
      </c>
      <c r="AJ5" s="14">
        <v>45416</v>
      </c>
      <c r="AK5" s="14">
        <v>45417</v>
      </c>
      <c r="AL5" s="14">
        <v>45418</v>
      </c>
      <c r="AM5" s="14">
        <v>45419</v>
      </c>
      <c r="AN5" s="14">
        <v>45420</v>
      </c>
      <c r="AO5" s="14">
        <v>45421</v>
      </c>
      <c r="AP5" s="14">
        <v>45422</v>
      </c>
      <c r="AQ5" s="14">
        <v>45423</v>
      </c>
      <c r="AR5" s="14">
        <v>45424</v>
      </c>
      <c r="AS5" s="14">
        <v>45425</v>
      </c>
      <c r="AT5" s="14">
        <v>45426</v>
      </c>
      <c r="AU5" s="14">
        <v>45427</v>
      </c>
      <c r="AV5" s="14">
        <v>45428</v>
      </c>
      <c r="AW5" s="14">
        <v>45429</v>
      </c>
      <c r="AX5" s="14">
        <v>45430</v>
      </c>
      <c r="AY5" s="14">
        <v>45431</v>
      </c>
      <c r="AZ5" s="14">
        <v>45432</v>
      </c>
      <c r="BA5" s="14">
        <v>45433</v>
      </c>
      <c r="BB5" s="14">
        <v>45434</v>
      </c>
      <c r="BC5" s="14">
        <v>45435</v>
      </c>
      <c r="BD5" s="14">
        <v>45436</v>
      </c>
      <c r="BE5" s="14">
        <v>45437</v>
      </c>
      <c r="BF5" s="14">
        <v>45438</v>
      </c>
      <c r="BG5" s="14">
        <v>45439</v>
      </c>
      <c r="BH5" s="14">
        <v>45440</v>
      </c>
      <c r="BI5" s="14">
        <v>45441</v>
      </c>
    </row>
    <row r="6" spans="1:61" ht="15" customHeight="1" x14ac:dyDescent="0.25">
      <c r="A6" s="133"/>
      <c r="B6" s="15">
        <v>45382</v>
      </c>
      <c r="C6" s="15">
        <v>45383</v>
      </c>
      <c r="D6" s="15">
        <v>45384</v>
      </c>
      <c r="E6" s="15">
        <v>45385</v>
      </c>
      <c r="F6" s="15">
        <v>45386</v>
      </c>
      <c r="G6" s="15">
        <v>45387</v>
      </c>
      <c r="H6" s="15">
        <v>45388</v>
      </c>
      <c r="I6" s="15">
        <v>45389</v>
      </c>
      <c r="J6" s="15">
        <v>45390</v>
      </c>
      <c r="K6" s="15">
        <v>45391</v>
      </c>
      <c r="L6" s="15">
        <v>45392</v>
      </c>
      <c r="M6" s="15">
        <v>45393</v>
      </c>
      <c r="N6" s="15">
        <v>45394</v>
      </c>
      <c r="O6" s="15">
        <v>45395</v>
      </c>
      <c r="P6" s="15">
        <v>45396</v>
      </c>
      <c r="Q6" s="15">
        <v>45397</v>
      </c>
      <c r="R6" s="15">
        <v>45398</v>
      </c>
      <c r="S6" s="15">
        <v>45399</v>
      </c>
      <c r="T6" s="15">
        <v>45400</v>
      </c>
      <c r="U6" s="15">
        <v>45401</v>
      </c>
      <c r="V6" s="15">
        <v>45402</v>
      </c>
      <c r="W6" s="15">
        <v>45403</v>
      </c>
      <c r="X6" s="15">
        <v>45404</v>
      </c>
      <c r="Y6" s="15">
        <v>45405</v>
      </c>
      <c r="Z6" s="15">
        <v>45406</v>
      </c>
      <c r="AA6" s="15">
        <v>45407</v>
      </c>
      <c r="AB6" s="15">
        <v>45408</v>
      </c>
      <c r="AC6" s="15">
        <v>45409</v>
      </c>
      <c r="AD6" s="15">
        <v>45410</v>
      </c>
      <c r="AE6" s="15">
        <v>45411</v>
      </c>
      <c r="AF6" s="15">
        <v>45412</v>
      </c>
      <c r="AG6" s="15">
        <v>45413</v>
      </c>
      <c r="AH6" s="15">
        <v>45414</v>
      </c>
      <c r="AI6" s="15">
        <v>45415</v>
      </c>
      <c r="AJ6" s="15">
        <v>45416</v>
      </c>
      <c r="AK6" s="15">
        <v>45417</v>
      </c>
      <c r="AL6" s="15">
        <v>45418</v>
      </c>
      <c r="AM6" s="15">
        <v>45419</v>
      </c>
      <c r="AN6" s="15">
        <v>45420</v>
      </c>
      <c r="AO6" s="15">
        <v>45421</v>
      </c>
      <c r="AP6" s="15">
        <v>45422</v>
      </c>
      <c r="AQ6" s="15">
        <v>45423</v>
      </c>
      <c r="AR6" s="15">
        <v>45424</v>
      </c>
      <c r="AS6" s="15">
        <v>45425</v>
      </c>
      <c r="AT6" s="15">
        <v>45426</v>
      </c>
      <c r="AU6" s="15">
        <v>45427</v>
      </c>
      <c r="AV6" s="15">
        <v>45428</v>
      </c>
      <c r="AW6" s="15">
        <v>45429</v>
      </c>
      <c r="AX6" s="15">
        <v>45430</v>
      </c>
      <c r="AY6" s="15">
        <v>45431</v>
      </c>
      <c r="AZ6" s="15">
        <v>45432</v>
      </c>
      <c r="BA6" s="15">
        <v>45433</v>
      </c>
      <c r="BB6" s="15">
        <v>45434</v>
      </c>
      <c r="BC6" s="15">
        <v>45435</v>
      </c>
      <c r="BD6" s="15">
        <v>45436</v>
      </c>
      <c r="BE6" s="15">
        <v>45437</v>
      </c>
      <c r="BF6" s="15">
        <v>45438</v>
      </c>
      <c r="BG6" s="15">
        <v>45439</v>
      </c>
      <c r="BH6" s="15">
        <v>45440</v>
      </c>
      <c r="BI6" s="15">
        <v>45441</v>
      </c>
    </row>
    <row r="7" spans="1:61" ht="15" customHeight="1" x14ac:dyDescent="0.25">
      <c r="A7" s="42">
        <v>1</v>
      </c>
      <c r="B7" s="81" t="s">
        <v>66</v>
      </c>
      <c r="C7" s="69" t="s">
        <v>67</v>
      </c>
      <c r="D7" s="82" t="s">
        <v>68</v>
      </c>
      <c r="E7" s="83" t="s">
        <v>67</v>
      </c>
      <c r="F7" s="82" t="s">
        <v>68</v>
      </c>
      <c r="G7" s="83" t="s">
        <v>67</v>
      </c>
      <c r="H7" s="82" t="s">
        <v>68</v>
      </c>
      <c r="I7" s="84" t="s">
        <v>69</v>
      </c>
      <c r="J7" s="82" t="s">
        <v>68</v>
      </c>
      <c r="K7" s="83" t="s">
        <v>67</v>
      </c>
      <c r="L7" s="82" t="s">
        <v>68</v>
      </c>
      <c r="M7" s="69" t="s">
        <v>67</v>
      </c>
      <c r="N7" s="82" t="s">
        <v>68</v>
      </c>
      <c r="O7" s="84" t="s">
        <v>69</v>
      </c>
      <c r="P7" s="82" t="s">
        <v>68</v>
      </c>
      <c r="Q7" s="70" t="s">
        <v>70</v>
      </c>
      <c r="R7" s="85" t="s">
        <v>71</v>
      </c>
      <c r="S7" s="82" t="s">
        <v>68</v>
      </c>
      <c r="T7" s="86" t="s">
        <v>72</v>
      </c>
      <c r="U7" s="84" t="s">
        <v>69</v>
      </c>
      <c r="V7" s="87" t="s">
        <v>73</v>
      </c>
      <c r="W7" s="88" t="s">
        <v>74</v>
      </c>
      <c r="X7" s="89" t="s">
        <v>75</v>
      </c>
      <c r="Y7" s="84" t="s">
        <v>69</v>
      </c>
      <c r="Z7" s="71" t="s">
        <v>68</v>
      </c>
      <c r="AA7" s="86" t="s">
        <v>72</v>
      </c>
      <c r="AB7" s="90" t="s">
        <v>76</v>
      </c>
      <c r="AC7" s="71" t="s">
        <v>68</v>
      </c>
      <c r="AD7" s="91" t="s">
        <v>77</v>
      </c>
      <c r="AE7" s="92" t="s">
        <v>78</v>
      </c>
      <c r="AF7" s="81" t="s">
        <v>66</v>
      </c>
      <c r="AG7" s="69" t="s">
        <v>67</v>
      </c>
      <c r="AH7" s="82" t="s">
        <v>68</v>
      </c>
      <c r="AI7" s="83" t="s">
        <v>67</v>
      </c>
      <c r="AJ7" s="82" t="s">
        <v>68</v>
      </c>
      <c r="AK7" s="83" t="s">
        <v>67</v>
      </c>
      <c r="AL7" s="82" t="s">
        <v>68</v>
      </c>
      <c r="AM7" s="84" t="s">
        <v>69</v>
      </c>
      <c r="AN7" s="82" t="s">
        <v>68</v>
      </c>
      <c r="AO7" s="83" t="s">
        <v>67</v>
      </c>
      <c r="AP7" s="82" t="s">
        <v>68</v>
      </c>
      <c r="AQ7" s="69" t="s">
        <v>67</v>
      </c>
      <c r="AR7" s="82" t="s">
        <v>68</v>
      </c>
      <c r="AS7" s="84" t="s">
        <v>69</v>
      </c>
      <c r="AT7" s="82" t="s">
        <v>68</v>
      </c>
      <c r="AU7" s="70" t="s">
        <v>70</v>
      </c>
      <c r="AV7" s="85" t="s">
        <v>71</v>
      </c>
      <c r="AW7" s="82" t="s">
        <v>68</v>
      </c>
      <c r="AX7" s="83" t="s">
        <v>67</v>
      </c>
      <c r="AY7" s="84" t="s">
        <v>69</v>
      </c>
      <c r="AZ7" s="87" t="s">
        <v>73</v>
      </c>
      <c r="BA7" s="88" t="s">
        <v>74</v>
      </c>
      <c r="BB7" s="89" t="s">
        <v>75</v>
      </c>
      <c r="BC7" s="84" t="s">
        <v>69</v>
      </c>
      <c r="BD7" s="71" t="s">
        <v>68</v>
      </c>
      <c r="BE7" s="86" t="s">
        <v>72</v>
      </c>
      <c r="BF7" s="82" t="s">
        <v>68</v>
      </c>
      <c r="BG7" s="93" t="s">
        <v>79</v>
      </c>
      <c r="BH7" s="91" t="s">
        <v>77</v>
      </c>
      <c r="BI7" s="92" t="s">
        <v>78</v>
      </c>
    </row>
    <row r="8" spans="1:61" ht="15" customHeight="1" x14ac:dyDescent="0.25">
      <c r="A8" s="42">
        <v>2</v>
      </c>
      <c r="B8" s="92" t="s">
        <v>78</v>
      </c>
      <c r="C8" s="81" t="s">
        <v>66</v>
      </c>
      <c r="D8" s="69" t="s">
        <v>67</v>
      </c>
      <c r="E8" s="82" t="s">
        <v>68</v>
      </c>
      <c r="F8" s="83" t="s">
        <v>67</v>
      </c>
      <c r="G8" s="82" t="s">
        <v>68</v>
      </c>
      <c r="H8" s="83" t="s">
        <v>67</v>
      </c>
      <c r="I8" s="82" t="s">
        <v>68</v>
      </c>
      <c r="J8" s="84" t="s">
        <v>69</v>
      </c>
      <c r="K8" s="82" t="s">
        <v>68</v>
      </c>
      <c r="L8" s="83" t="s">
        <v>67</v>
      </c>
      <c r="M8" s="82" t="s">
        <v>68</v>
      </c>
      <c r="N8" s="69" t="s">
        <v>67</v>
      </c>
      <c r="O8" s="82" t="s">
        <v>68</v>
      </c>
      <c r="P8" s="84" t="s">
        <v>69</v>
      </c>
      <c r="Q8" s="82" t="s">
        <v>68</v>
      </c>
      <c r="R8" s="69" t="s">
        <v>67</v>
      </c>
      <c r="S8" s="85" t="s">
        <v>71</v>
      </c>
      <c r="T8" s="82" t="s">
        <v>68</v>
      </c>
      <c r="U8" s="83" t="s">
        <v>67</v>
      </c>
      <c r="V8" s="84" t="s">
        <v>69</v>
      </c>
      <c r="W8" s="72" t="s">
        <v>71</v>
      </c>
      <c r="X8" s="88" t="s">
        <v>74</v>
      </c>
      <c r="Y8" s="89" t="s">
        <v>75</v>
      </c>
      <c r="Z8" s="94" t="s">
        <v>80</v>
      </c>
      <c r="AA8" s="95" t="s">
        <v>81</v>
      </c>
      <c r="AB8" s="86" t="s">
        <v>72</v>
      </c>
      <c r="AC8" s="90" t="s">
        <v>76</v>
      </c>
      <c r="AD8" s="93" t="s">
        <v>79</v>
      </c>
      <c r="AE8" s="91" t="s">
        <v>77</v>
      </c>
      <c r="AF8" s="92" t="s">
        <v>78</v>
      </c>
      <c r="AG8" s="81" t="s">
        <v>66</v>
      </c>
      <c r="AH8" s="69" t="s">
        <v>67</v>
      </c>
      <c r="AI8" s="82" t="s">
        <v>68</v>
      </c>
      <c r="AJ8" s="83" t="s">
        <v>67</v>
      </c>
      <c r="AK8" s="82" t="s">
        <v>68</v>
      </c>
      <c r="AL8" s="83" t="s">
        <v>67</v>
      </c>
      <c r="AM8" s="82" t="s">
        <v>68</v>
      </c>
      <c r="AN8" s="84" t="s">
        <v>69</v>
      </c>
      <c r="AO8" s="82" t="s">
        <v>68</v>
      </c>
      <c r="AP8" s="83" t="s">
        <v>67</v>
      </c>
      <c r="AQ8" s="82" t="s">
        <v>68</v>
      </c>
      <c r="AR8" s="69" t="s">
        <v>67</v>
      </c>
      <c r="AS8" s="82" t="s">
        <v>68</v>
      </c>
      <c r="AT8" s="84" t="s">
        <v>69</v>
      </c>
      <c r="AU8" s="82" t="s">
        <v>68</v>
      </c>
      <c r="AV8" s="69" t="s">
        <v>67</v>
      </c>
      <c r="AW8" s="85" t="s">
        <v>71</v>
      </c>
      <c r="AX8" s="82" t="s">
        <v>68</v>
      </c>
      <c r="AY8" s="83" t="s">
        <v>67</v>
      </c>
      <c r="AZ8" s="84" t="s">
        <v>69</v>
      </c>
      <c r="BA8" s="72" t="s">
        <v>71</v>
      </c>
      <c r="BB8" s="88" t="s">
        <v>74</v>
      </c>
      <c r="BC8" s="89" t="s">
        <v>75</v>
      </c>
      <c r="BD8" s="94" t="s">
        <v>80</v>
      </c>
      <c r="BE8" s="95" t="s">
        <v>81</v>
      </c>
      <c r="BF8" s="86" t="s">
        <v>72</v>
      </c>
      <c r="BG8" s="90" t="s">
        <v>76</v>
      </c>
      <c r="BH8" s="93" t="s">
        <v>79</v>
      </c>
      <c r="BI8" s="91" t="s">
        <v>77</v>
      </c>
    </row>
    <row r="9" spans="1:61" ht="15" customHeight="1" x14ac:dyDescent="0.25">
      <c r="A9" s="42">
        <v>3</v>
      </c>
      <c r="B9" s="91" t="s">
        <v>77</v>
      </c>
      <c r="C9" s="92" t="s">
        <v>78</v>
      </c>
      <c r="D9" s="81" t="s">
        <v>66</v>
      </c>
      <c r="E9" s="69" t="s">
        <v>67</v>
      </c>
      <c r="F9" s="82" t="s">
        <v>68</v>
      </c>
      <c r="G9" s="83" t="s">
        <v>67</v>
      </c>
      <c r="H9" s="82" t="s">
        <v>68</v>
      </c>
      <c r="I9" s="83" t="s">
        <v>67</v>
      </c>
      <c r="J9" s="82" t="s">
        <v>68</v>
      </c>
      <c r="K9" s="84" t="s">
        <v>69</v>
      </c>
      <c r="L9" s="82" t="s">
        <v>68</v>
      </c>
      <c r="M9" s="83" t="s">
        <v>67</v>
      </c>
      <c r="N9" s="82" t="s">
        <v>68</v>
      </c>
      <c r="O9" s="69" t="s">
        <v>67</v>
      </c>
      <c r="P9" s="82" t="s">
        <v>68</v>
      </c>
      <c r="Q9" s="84" t="s">
        <v>69</v>
      </c>
      <c r="R9" s="82" t="s">
        <v>68</v>
      </c>
      <c r="S9" s="86" t="s">
        <v>72</v>
      </c>
      <c r="T9" s="85" t="s">
        <v>71</v>
      </c>
      <c r="U9" s="82" t="s">
        <v>68</v>
      </c>
      <c r="V9" s="83" t="s">
        <v>67</v>
      </c>
      <c r="W9" s="84" t="s">
        <v>69</v>
      </c>
      <c r="X9" s="87" t="s">
        <v>73</v>
      </c>
      <c r="Y9" s="88" t="s">
        <v>74</v>
      </c>
      <c r="Z9" s="89" t="s">
        <v>75</v>
      </c>
      <c r="AA9" s="84" t="s">
        <v>69</v>
      </c>
      <c r="AB9" s="71" t="s">
        <v>68</v>
      </c>
      <c r="AC9" s="86" t="s">
        <v>72</v>
      </c>
      <c r="AD9" s="90" t="s">
        <v>76</v>
      </c>
      <c r="AE9" s="93" t="s">
        <v>79</v>
      </c>
      <c r="AF9" s="71" t="s">
        <v>68</v>
      </c>
      <c r="AG9" s="92" t="s">
        <v>78</v>
      </c>
      <c r="AH9" s="81" t="s">
        <v>66</v>
      </c>
      <c r="AI9" s="69" t="s">
        <v>67</v>
      </c>
      <c r="AJ9" s="82" t="s">
        <v>68</v>
      </c>
      <c r="AK9" s="83" t="s">
        <v>67</v>
      </c>
      <c r="AL9" s="82" t="s">
        <v>68</v>
      </c>
      <c r="AM9" s="83" t="s">
        <v>67</v>
      </c>
      <c r="AN9" s="82" t="s">
        <v>68</v>
      </c>
      <c r="AO9" s="84" t="s">
        <v>69</v>
      </c>
      <c r="AP9" s="82" t="s">
        <v>68</v>
      </c>
      <c r="AQ9" s="83" t="s">
        <v>67</v>
      </c>
      <c r="AR9" s="82" t="s">
        <v>68</v>
      </c>
      <c r="AS9" s="69" t="s">
        <v>67</v>
      </c>
      <c r="AT9" s="82" t="s">
        <v>68</v>
      </c>
      <c r="AU9" s="84" t="s">
        <v>69</v>
      </c>
      <c r="AV9" s="82" t="s">
        <v>68</v>
      </c>
      <c r="AW9" s="69" t="s">
        <v>67</v>
      </c>
      <c r="AX9" s="84" t="s">
        <v>69</v>
      </c>
      <c r="AY9" s="82" t="s">
        <v>68</v>
      </c>
      <c r="AZ9" s="83" t="s">
        <v>67</v>
      </c>
      <c r="BA9" s="84" t="s">
        <v>69</v>
      </c>
      <c r="BB9" s="87" t="s">
        <v>73</v>
      </c>
      <c r="BC9" s="88" t="s">
        <v>74</v>
      </c>
      <c r="BD9" s="89" t="s">
        <v>75</v>
      </c>
      <c r="BE9" s="84" t="s">
        <v>69</v>
      </c>
      <c r="BF9" s="71" t="s">
        <v>68</v>
      </c>
      <c r="BG9" s="86" t="s">
        <v>72</v>
      </c>
      <c r="BH9" s="82" t="s">
        <v>68</v>
      </c>
      <c r="BI9" s="93" t="s">
        <v>79</v>
      </c>
    </row>
    <row r="10" spans="1:61" ht="15" customHeight="1" x14ac:dyDescent="0.25">
      <c r="A10" s="42">
        <v>4</v>
      </c>
      <c r="B10" s="93" t="s">
        <v>79</v>
      </c>
      <c r="C10" s="91" t="s">
        <v>77</v>
      </c>
      <c r="D10" s="92" t="s">
        <v>78</v>
      </c>
      <c r="E10" s="81" t="s">
        <v>66</v>
      </c>
      <c r="F10" s="69" t="s">
        <v>67</v>
      </c>
      <c r="G10" s="82" t="s">
        <v>68</v>
      </c>
      <c r="H10" s="83" t="s">
        <v>67</v>
      </c>
      <c r="I10" s="82" t="s">
        <v>68</v>
      </c>
      <c r="J10" s="83" t="s">
        <v>67</v>
      </c>
      <c r="K10" s="82" t="s">
        <v>68</v>
      </c>
      <c r="L10" s="84" t="s">
        <v>69</v>
      </c>
      <c r="M10" s="82" t="s">
        <v>68</v>
      </c>
      <c r="N10" s="83" t="s">
        <v>67</v>
      </c>
      <c r="O10" s="82" t="s">
        <v>68</v>
      </c>
      <c r="P10" s="69" t="s">
        <v>67</v>
      </c>
      <c r="Q10" s="82" t="s">
        <v>68</v>
      </c>
      <c r="R10" s="84" t="s">
        <v>69</v>
      </c>
      <c r="S10" s="70" t="s">
        <v>70</v>
      </c>
      <c r="T10" s="69" t="s">
        <v>67</v>
      </c>
      <c r="U10" s="85" t="s">
        <v>71</v>
      </c>
      <c r="V10" s="82" t="s">
        <v>68</v>
      </c>
      <c r="W10" s="86" t="s">
        <v>72</v>
      </c>
      <c r="X10" s="84" t="s">
        <v>69</v>
      </c>
      <c r="Y10" s="71" t="s">
        <v>68</v>
      </c>
      <c r="Z10" s="88" t="s">
        <v>74</v>
      </c>
      <c r="AA10" s="89" t="s">
        <v>75</v>
      </c>
      <c r="AB10" s="94" t="s">
        <v>80</v>
      </c>
      <c r="AC10" s="95" t="s">
        <v>81</v>
      </c>
      <c r="AD10" s="86" t="s">
        <v>72</v>
      </c>
      <c r="AE10" s="71" t="s">
        <v>68</v>
      </c>
      <c r="AF10" s="93" t="s">
        <v>79</v>
      </c>
      <c r="AG10" s="91" t="s">
        <v>77</v>
      </c>
      <c r="AH10" s="92" t="s">
        <v>78</v>
      </c>
      <c r="AI10" s="81" t="s">
        <v>66</v>
      </c>
      <c r="AJ10" s="69" t="s">
        <v>67</v>
      </c>
      <c r="AK10" s="82" t="s">
        <v>68</v>
      </c>
      <c r="AL10" s="83" t="s">
        <v>67</v>
      </c>
      <c r="AM10" s="82" t="s">
        <v>68</v>
      </c>
      <c r="AN10" s="83" t="s">
        <v>67</v>
      </c>
      <c r="AO10" s="82" t="s">
        <v>68</v>
      </c>
      <c r="AP10" s="84" t="s">
        <v>69</v>
      </c>
      <c r="AQ10" s="82" t="s">
        <v>68</v>
      </c>
      <c r="AR10" s="83" t="s">
        <v>67</v>
      </c>
      <c r="AS10" s="82" t="s">
        <v>68</v>
      </c>
      <c r="AT10" s="69" t="s">
        <v>67</v>
      </c>
      <c r="AU10" s="82" t="s">
        <v>68</v>
      </c>
      <c r="AV10" s="84" t="s">
        <v>69</v>
      </c>
      <c r="AW10" s="82" t="s">
        <v>68</v>
      </c>
      <c r="AX10" s="69" t="s">
        <v>67</v>
      </c>
      <c r="AY10" s="85" t="s">
        <v>71</v>
      </c>
      <c r="AZ10" s="82" t="s">
        <v>68</v>
      </c>
      <c r="BA10" s="83" t="s">
        <v>67</v>
      </c>
      <c r="BB10" s="84" t="s">
        <v>69</v>
      </c>
      <c r="BC10" s="71" t="s">
        <v>68</v>
      </c>
      <c r="BD10" s="88" t="s">
        <v>74</v>
      </c>
      <c r="BE10" s="89" t="s">
        <v>75</v>
      </c>
      <c r="BF10" s="94" t="s">
        <v>80</v>
      </c>
      <c r="BG10" s="95" t="s">
        <v>81</v>
      </c>
      <c r="BH10" s="86" t="s">
        <v>72</v>
      </c>
      <c r="BI10" s="90" t="s">
        <v>76</v>
      </c>
    </row>
    <row r="11" spans="1:61" ht="15" customHeight="1" x14ac:dyDescent="0.25">
      <c r="A11" s="42">
        <v>5</v>
      </c>
      <c r="B11" s="90" t="s">
        <v>76</v>
      </c>
      <c r="C11" s="93" t="s">
        <v>79</v>
      </c>
      <c r="D11" s="91" t="s">
        <v>77</v>
      </c>
      <c r="E11" s="92" t="s">
        <v>78</v>
      </c>
      <c r="F11" s="73" t="s">
        <v>74</v>
      </c>
      <c r="G11" s="69" t="s">
        <v>67</v>
      </c>
      <c r="H11" s="82" t="s">
        <v>68</v>
      </c>
      <c r="I11" s="83" t="s">
        <v>67</v>
      </c>
      <c r="J11" s="82" t="s">
        <v>68</v>
      </c>
      <c r="K11" s="83" t="s">
        <v>67</v>
      </c>
      <c r="L11" s="82" t="s">
        <v>68</v>
      </c>
      <c r="M11" s="84" t="s">
        <v>69</v>
      </c>
      <c r="N11" s="82" t="s">
        <v>68</v>
      </c>
      <c r="O11" s="83" t="s">
        <v>67</v>
      </c>
      <c r="P11" s="82" t="s">
        <v>68</v>
      </c>
      <c r="Q11" s="69" t="s">
        <v>67</v>
      </c>
      <c r="R11" s="82" t="s">
        <v>68</v>
      </c>
      <c r="S11" s="84" t="s">
        <v>69</v>
      </c>
      <c r="T11" s="82" t="s">
        <v>68</v>
      </c>
      <c r="U11" s="84" t="s">
        <v>69</v>
      </c>
      <c r="V11" s="85" t="s">
        <v>71</v>
      </c>
      <c r="W11" s="82" t="s">
        <v>68</v>
      </c>
      <c r="X11" s="83" t="s">
        <v>67</v>
      </c>
      <c r="Y11" s="84" t="s">
        <v>69</v>
      </c>
      <c r="Z11" s="87" t="s">
        <v>73</v>
      </c>
      <c r="AA11" s="88" t="s">
        <v>74</v>
      </c>
      <c r="AB11" s="89" t="s">
        <v>75</v>
      </c>
      <c r="AC11" s="94" t="s">
        <v>80</v>
      </c>
      <c r="AD11" s="95" t="s">
        <v>81</v>
      </c>
      <c r="AE11" s="86" t="s">
        <v>72</v>
      </c>
      <c r="AF11" s="90" t="s">
        <v>76</v>
      </c>
      <c r="AG11" s="71" t="s">
        <v>68</v>
      </c>
      <c r="AH11" s="91" t="s">
        <v>77</v>
      </c>
      <c r="AI11" s="92" t="s">
        <v>78</v>
      </c>
      <c r="AJ11" s="73" t="s">
        <v>74</v>
      </c>
      <c r="AK11" s="69" t="s">
        <v>67</v>
      </c>
      <c r="AL11" s="82" t="s">
        <v>68</v>
      </c>
      <c r="AM11" s="83" t="s">
        <v>67</v>
      </c>
      <c r="AN11" s="82" t="s">
        <v>68</v>
      </c>
      <c r="AO11" s="83" t="s">
        <v>67</v>
      </c>
      <c r="AP11" s="82" t="s">
        <v>68</v>
      </c>
      <c r="AQ11" s="84" t="s">
        <v>69</v>
      </c>
      <c r="AR11" s="82" t="s">
        <v>68</v>
      </c>
      <c r="AS11" s="83" t="s">
        <v>67</v>
      </c>
      <c r="AT11" s="82" t="s">
        <v>68</v>
      </c>
      <c r="AU11" s="69" t="s">
        <v>67</v>
      </c>
      <c r="AV11" s="82" t="s">
        <v>68</v>
      </c>
      <c r="AW11" s="84" t="s">
        <v>69</v>
      </c>
      <c r="AX11" s="82" t="s">
        <v>68</v>
      </c>
      <c r="AY11" s="70" t="s">
        <v>70</v>
      </c>
      <c r="AZ11" s="85" t="s">
        <v>71</v>
      </c>
      <c r="BA11" s="82" t="s">
        <v>68</v>
      </c>
      <c r="BB11" s="83" t="s">
        <v>67</v>
      </c>
      <c r="BC11" s="84" t="s">
        <v>69</v>
      </c>
      <c r="BD11" s="87" t="s">
        <v>73</v>
      </c>
      <c r="BE11" s="88" t="s">
        <v>74</v>
      </c>
      <c r="BF11" s="89" t="s">
        <v>75</v>
      </c>
      <c r="BG11" s="94" t="s">
        <v>80</v>
      </c>
      <c r="BH11" s="95" t="s">
        <v>81</v>
      </c>
      <c r="BI11" s="86" t="s">
        <v>72</v>
      </c>
    </row>
    <row r="12" spans="1:61" ht="15" customHeight="1" x14ac:dyDescent="0.25">
      <c r="A12" s="42">
        <v>6</v>
      </c>
      <c r="B12" s="86" t="s">
        <v>72</v>
      </c>
      <c r="C12" s="90" t="s">
        <v>76</v>
      </c>
      <c r="D12" s="93" t="s">
        <v>79</v>
      </c>
      <c r="E12" s="91" t="s">
        <v>77</v>
      </c>
      <c r="F12" s="92" t="s">
        <v>78</v>
      </c>
      <c r="G12" s="81" t="s">
        <v>66</v>
      </c>
      <c r="H12" s="69" t="s">
        <v>67</v>
      </c>
      <c r="I12" s="82" t="s">
        <v>68</v>
      </c>
      <c r="J12" s="83" t="s">
        <v>67</v>
      </c>
      <c r="K12" s="82" t="s">
        <v>68</v>
      </c>
      <c r="L12" s="83" t="s">
        <v>67</v>
      </c>
      <c r="M12" s="82" t="s">
        <v>68</v>
      </c>
      <c r="N12" s="84" t="s">
        <v>69</v>
      </c>
      <c r="O12" s="82" t="s">
        <v>68</v>
      </c>
      <c r="P12" s="83" t="s">
        <v>67</v>
      </c>
      <c r="Q12" s="82" t="s">
        <v>68</v>
      </c>
      <c r="R12" s="69" t="s">
        <v>67</v>
      </c>
      <c r="S12" s="82" t="s">
        <v>68</v>
      </c>
      <c r="T12" s="84" t="s">
        <v>69</v>
      </c>
      <c r="U12" s="70" t="s">
        <v>70</v>
      </c>
      <c r="V12" s="69" t="s">
        <v>67</v>
      </c>
      <c r="W12" s="85" t="s">
        <v>71</v>
      </c>
      <c r="X12" s="82" t="s">
        <v>68</v>
      </c>
      <c r="Y12" s="83" t="s">
        <v>67</v>
      </c>
      <c r="Z12" s="84" t="s">
        <v>69</v>
      </c>
      <c r="AA12" s="87" t="s">
        <v>73</v>
      </c>
      <c r="AB12" s="88" t="s">
        <v>74</v>
      </c>
      <c r="AC12" s="89" t="s">
        <v>75</v>
      </c>
      <c r="AD12" s="84" t="s">
        <v>69</v>
      </c>
      <c r="AE12" s="71" t="s">
        <v>68</v>
      </c>
      <c r="AF12" s="86" t="s">
        <v>72</v>
      </c>
      <c r="AG12" s="90" t="s">
        <v>76</v>
      </c>
      <c r="AH12" s="93" t="s">
        <v>79</v>
      </c>
      <c r="AI12" s="91" t="s">
        <v>77</v>
      </c>
      <c r="AJ12" s="92" t="s">
        <v>78</v>
      </c>
      <c r="AK12" s="81" t="s">
        <v>66</v>
      </c>
      <c r="AL12" s="69" t="s">
        <v>67</v>
      </c>
      <c r="AM12" s="82" t="s">
        <v>68</v>
      </c>
      <c r="AN12" s="83" t="s">
        <v>67</v>
      </c>
      <c r="AO12" s="82" t="s">
        <v>68</v>
      </c>
      <c r="AP12" s="83" t="s">
        <v>67</v>
      </c>
      <c r="AQ12" s="82" t="s">
        <v>68</v>
      </c>
      <c r="AR12" s="84" t="s">
        <v>69</v>
      </c>
      <c r="AS12" s="82" t="s">
        <v>68</v>
      </c>
      <c r="AT12" s="83" t="s">
        <v>67</v>
      </c>
      <c r="AU12" s="82" t="s">
        <v>68</v>
      </c>
      <c r="AV12" s="69" t="s">
        <v>67</v>
      </c>
      <c r="AW12" s="82" t="s">
        <v>68</v>
      </c>
      <c r="AX12" s="84" t="s">
        <v>69</v>
      </c>
      <c r="AY12" s="82" t="s">
        <v>68</v>
      </c>
      <c r="AZ12" s="69" t="s">
        <v>67</v>
      </c>
      <c r="BA12" s="85" t="s">
        <v>71</v>
      </c>
      <c r="BB12" s="82" t="s">
        <v>68</v>
      </c>
      <c r="BC12" s="83" t="s">
        <v>67</v>
      </c>
      <c r="BD12" s="84" t="s">
        <v>69</v>
      </c>
      <c r="BE12" s="87" t="s">
        <v>73</v>
      </c>
      <c r="BF12" s="88" t="s">
        <v>74</v>
      </c>
      <c r="BG12" s="89" t="s">
        <v>75</v>
      </c>
      <c r="BH12" s="94" t="s">
        <v>80</v>
      </c>
      <c r="BI12" s="95" t="s">
        <v>81</v>
      </c>
    </row>
    <row r="13" spans="1:61" ht="15" customHeight="1" x14ac:dyDescent="0.25">
      <c r="A13" s="42">
        <v>7</v>
      </c>
      <c r="B13" s="95" t="s">
        <v>81</v>
      </c>
      <c r="C13" s="86" t="s">
        <v>72</v>
      </c>
      <c r="D13" s="90" t="s">
        <v>76</v>
      </c>
      <c r="E13" s="93" t="s">
        <v>79</v>
      </c>
      <c r="F13" s="71" t="s">
        <v>68</v>
      </c>
      <c r="G13" s="89" t="s">
        <v>75</v>
      </c>
      <c r="H13" s="73" t="s">
        <v>74</v>
      </c>
      <c r="I13" s="69" t="s">
        <v>67</v>
      </c>
      <c r="J13" s="82" t="s">
        <v>68</v>
      </c>
      <c r="K13" s="83" t="s">
        <v>67</v>
      </c>
      <c r="L13" s="82" t="s">
        <v>68</v>
      </c>
      <c r="M13" s="83" t="s">
        <v>67</v>
      </c>
      <c r="N13" s="82" t="s">
        <v>68</v>
      </c>
      <c r="O13" s="84" t="s">
        <v>69</v>
      </c>
      <c r="P13" s="82" t="s">
        <v>68</v>
      </c>
      <c r="Q13" s="83" t="s">
        <v>67</v>
      </c>
      <c r="R13" s="82" t="s">
        <v>68</v>
      </c>
      <c r="S13" s="69" t="s">
        <v>67</v>
      </c>
      <c r="T13" s="82" t="s">
        <v>68</v>
      </c>
      <c r="U13" s="84" t="s">
        <v>69</v>
      </c>
      <c r="V13" s="82" t="s">
        <v>68</v>
      </c>
      <c r="W13" s="70" t="s">
        <v>70</v>
      </c>
      <c r="X13" s="85" t="s">
        <v>71</v>
      </c>
      <c r="Y13" s="82" t="s">
        <v>68</v>
      </c>
      <c r="Z13" s="83" t="s">
        <v>67</v>
      </c>
      <c r="AA13" s="84" t="s">
        <v>69</v>
      </c>
      <c r="AB13" s="82" t="s">
        <v>68</v>
      </c>
      <c r="AC13" s="88" t="s">
        <v>74</v>
      </c>
      <c r="AD13" s="89" t="s">
        <v>75</v>
      </c>
      <c r="AE13" s="94" t="s">
        <v>80</v>
      </c>
      <c r="AF13" s="95" t="s">
        <v>81</v>
      </c>
      <c r="AG13" s="86" t="s">
        <v>72</v>
      </c>
      <c r="AH13" s="71" t="s">
        <v>68</v>
      </c>
      <c r="AI13" s="93" t="s">
        <v>79</v>
      </c>
      <c r="AJ13" s="71" t="s">
        <v>68</v>
      </c>
      <c r="AK13" s="89" t="s">
        <v>75</v>
      </c>
      <c r="AL13" s="73" t="s">
        <v>74</v>
      </c>
      <c r="AM13" s="69" t="s">
        <v>67</v>
      </c>
      <c r="AN13" s="82" t="s">
        <v>68</v>
      </c>
      <c r="AO13" s="83" t="s">
        <v>67</v>
      </c>
      <c r="AP13" s="82" t="s">
        <v>68</v>
      </c>
      <c r="AQ13" s="83" t="s">
        <v>67</v>
      </c>
      <c r="AR13" s="82" t="s">
        <v>68</v>
      </c>
      <c r="AS13" s="84" t="s">
        <v>69</v>
      </c>
      <c r="AT13" s="82" t="s">
        <v>68</v>
      </c>
      <c r="AU13" s="83" t="s">
        <v>67</v>
      </c>
      <c r="AV13" s="82" t="s">
        <v>68</v>
      </c>
      <c r="AW13" s="69" t="s">
        <v>67</v>
      </c>
      <c r="AX13" s="82" t="s">
        <v>68</v>
      </c>
      <c r="AY13" s="84" t="s">
        <v>69</v>
      </c>
      <c r="AZ13" s="82" t="s">
        <v>68</v>
      </c>
      <c r="BA13" s="74" t="s">
        <v>82</v>
      </c>
      <c r="BB13" s="85" t="s">
        <v>71</v>
      </c>
      <c r="BC13" s="82" t="s">
        <v>68</v>
      </c>
      <c r="BD13" s="83" t="s">
        <v>67</v>
      </c>
      <c r="BE13" s="84" t="s">
        <v>69</v>
      </c>
      <c r="BF13" s="87" t="s">
        <v>73</v>
      </c>
      <c r="BG13" s="88" t="s">
        <v>74</v>
      </c>
      <c r="BH13" s="89" t="s">
        <v>75</v>
      </c>
      <c r="BI13" s="94" t="s">
        <v>80</v>
      </c>
    </row>
    <row r="14" spans="1:61" ht="15" customHeight="1" x14ac:dyDescent="0.25">
      <c r="A14" s="42">
        <v>8</v>
      </c>
      <c r="B14" s="94" t="s">
        <v>80</v>
      </c>
      <c r="C14" s="95" t="s">
        <v>81</v>
      </c>
      <c r="D14" s="86" t="s">
        <v>72</v>
      </c>
      <c r="E14" s="90" t="s">
        <v>76</v>
      </c>
      <c r="F14" s="93" t="s">
        <v>79</v>
      </c>
      <c r="G14" s="91" t="s">
        <v>77</v>
      </c>
      <c r="H14" s="92" t="s">
        <v>78</v>
      </c>
      <c r="I14" s="86" t="s">
        <v>72</v>
      </c>
      <c r="J14" s="69" t="s">
        <v>67</v>
      </c>
      <c r="K14" s="82" t="s">
        <v>68</v>
      </c>
      <c r="L14" s="83" t="s">
        <v>67</v>
      </c>
      <c r="M14" s="82" t="s">
        <v>68</v>
      </c>
      <c r="N14" s="83" t="s">
        <v>67</v>
      </c>
      <c r="O14" s="82" t="s">
        <v>68</v>
      </c>
      <c r="P14" s="84" t="s">
        <v>69</v>
      </c>
      <c r="Q14" s="82" t="s">
        <v>68</v>
      </c>
      <c r="R14" s="83" t="s">
        <v>67</v>
      </c>
      <c r="S14" s="82" t="s">
        <v>68</v>
      </c>
      <c r="T14" s="69" t="s">
        <v>67</v>
      </c>
      <c r="U14" s="82" t="s">
        <v>68</v>
      </c>
      <c r="V14" s="84" t="s">
        <v>69</v>
      </c>
      <c r="W14" s="82" t="s">
        <v>68</v>
      </c>
      <c r="X14" s="69" t="s">
        <v>67</v>
      </c>
      <c r="Y14" s="85" t="s">
        <v>71</v>
      </c>
      <c r="Z14" s="82" t="s">
        <v>68</v>
      </c>
      <c r="AA14" s="83" t="s">
        <v>67</v>
      </c>
      <c r="AB14" s="84" t="s">
        <v>69</v>
      </c>
      <c r="AC14" s="87" t="s">
        <v>73</v>
      </c>
      <c r="AD14" s="88" t="s">
        <v>74</v>
      </c>
      <c r="AE14" s="89" t="s">
        <v>75</v>
      </c>
      <c r="AF14" s="84" t="s">
        <v>69</v>
      </c>
      <c r="AG14" s="95" t="s">
        <v>81</v>
      </c>
      <c r="AH14" s="86" t="s">
        <v>72</v>
      </c>
      <c r="AI14" s="90" t="s">
        <v>76</v>
      </c>
      <c r="AJ14" s="93" t="s">
        <v>79</v>
      </c>
      <c r="AK14" s="91" t="s">
        <v>77</v>
      </c>
      <c r="AL14" s="92" t="s">
        <v>78</v>
      </c>
      <c r="AM14" s="86" t="s">
        <v>72</v>
      </c>
      <c r="AN14" s="69" t="s">
        <v>67</v>
      </c>
      <c r="AO14" s="82" t="s">
        <v>68</v>
      </c>
      <c r="AP14" s="83" t="s">
        <v>67</v>
      </c>
      <c r="AQ14" s="82" t="s">
        <v>68</v>
      </c>
      <c r="AR14" s="83" t="s">
        <v>67</v>
      </c>
      <c r="AS14" s="82" t="s">
        <v>68</v>
      </c>
      <c r="AT14" s="84" t="s">
        <v>69</v>
      </c>
      <c r="AU14" s="82" t="s">
        <v>68</v>
      </c>
      <c r="AV14" s="83" t="s">
        <v>67</v>
      </c>
      <c r="AW14" s="82" t="s">
        <v>68</v>
      </c>
      <c r="AX14" s="69" t="s">
        <v>67</v>
      </c>
      <c r="AY14" s="82" t="s">
        <v>68</v>
      </c>
      <c r="AZ14" s="84" t="s">
        <v>69</v>
      </c>
      <c r="BA14" s="82" t="s">
        <v>68</v>
      </c>
      <c r="BB14" s="69" t="s">
        <v>67</v>
      </c>
      <c r="BC14" s="85" t="s">
        <v>71</v>
      </c>
      <c r="BD14" s="82" t="s">
        <v>68</v>
      </c>
      <c r="BE14" s="83" t="s">
        <v>67</v>
      </c>
      <c r="BF14" s="84" t="s">
        <v>69</v>
      </c>
      <c r="BG14" s="87" t="s">
        <v>73</v>
      </c>
      <c r="BH14" s="88" t="s">
        <v>74</v>
      </c>
      <c r="BI14" s="89" t="s">
        <v>75</v>
      </c>
    </row>
    <row r="15" spans="1:61" ht="15" customHeight="1" x14ac:dyDescent="0.25">
      <c r="A15" s="42">
        <v>9</v>
      </c>
      <c r="B15" s="89" t="s">
        <v>75</v>
      </c>
      <c r="C15" s="94" t="s">
        <v>80</v>
      </c>
      <c r="D15" s="95" t="s">
        <v>81</v>
      </c>
      <c r="E15" s="86" t="s">
        <v>72</v>
      </c>
      <c r="F15" s="90" t="s">
        <v>76</v>
      </c>
      <c r="G15" s="93" t="s">
        <v>79</v>
      </c>
      <c r="H15" s="84" t="s">
        <v>69</v>
      </c>
      <c r="I15" s="89" t="s">
        <v>75</v>
      </c>
      <c r="J15" s="73" t="s">
        <v>74</v>
      </c>
      <c r="K15" s="69" t="s">
        <v>67</v>
      </c>
      <c r="L15" s="82" t="s">
        <v>68</v>
      </c>
      <c r="M15" s="83" t="s">
        <v>67</v>
      </c>
      <c r="N15" s="82" t="s">
        <v>68</v>
      </c>
      <c r="O15" s="83" t="s">
        <v>67</v>
      </c>
      <c r="P15" s="82" t="s">
        <v>68</v>
      </c>
      <c r="Q15" s="84" t="s">
        <v>69</v>
      </c>
      <c r="R15" s="82" t="s">
        <v>68</v>
      </c>
      <c r="S15" s="83" t="s">
        <v>67</v>
      </c>
      <c r="T15" s="82" t="s">
        <v>68</v>
      </c>
      <c r="U15" s="69" t="s">
        <v>67</v>
      </c>
      <c r="V15" s="82" t="s">
        <v>68</v>
      </c>
      <c r="W15" s="84" t="s">
        <v>69</v>
      </c>
      <c r="X15" s="82" t="s">
        <v>68</v>
      </c>
      <c r="Y15" s="69" t="s">
        <v>67</v>
      </c>
      <c r="Z15" s="85" t="s">
        <v>71</v>
      </c>
      <c r="AA15" s="82" t="s">
        <v>68</v>
      </c>
      <c r="AB15" s="83" t="s">
        <v>67</v>
      </c>
      <c r="AC15" s="84" t="s">
        <v>69</v>
      </c>
      <c r="AD15" s="71" t="s">
        <v>68</v>
      </c>
      <c r="AE15" s="88" t="s">
        <v>74</v>
      </c>
      <c r="AF15" s="89" t="s">
        <v>75</v>
      </c>
      <c r="AG15" s="94" t="s">
        <v>80</v>
      </c>
      <c r="AH15" s="95" t="s">
        <v>81</v>
      </c>
      <c r="AI15" s="86" t="s">
        <v>72</v>
      </c>
      <c r="AJ15" s="90" t="s">
        <v>76</v>
      </c>
      <c r="AK15" s="71" t="s">
        <v>68</v>
      </c>
      <c r="AL15" s="84" t="s">
        <v>69</v>
      </c>
      <c r="AM15" s="89" t="s">
        <v>75</v>
      </c>
      <c r="AN15" s="73" t="s">
        <v>74</v>
      </c>
      <c r="AO15" s="69" t="s">
        <v>67</v>
      </c>
      <c r="AP15" s="82" t="s">
        <v>68</v>
      </c>
      <c r="AQ15" s="83" t="s">
        <v>67</v>
      </c>
      <c r="AR15" s="82" t="s">
        <v>68</v>
      </c>
      <c r="AS15" s="83" t="s">
        <v>67</v>
      </c>
      <c r="AT15" s="82" t="s">
        <v>68</v>
      </c>
      <c r="AU15" s="84" t="s">
        <v>69</v>
      </c>
      <c r="AV15" s="82" t="s">
        <v>68</v>
      </c>
      <c r="AW15" s="83" t="s">
        <v>67</v>
      </c>
      <c r="AX15" s="82" t="s">
        <v>68</v>
      </c>
      <c r="AY15" s="69" t="s">
        <v>67</v>
      </c>
      <c r="AZ15" s="82" t="s">
        <v>68</v>
      </c>
      <c r="BA15" s="84" t="s">
        <v>69</v>
      </c>
      <c r="BB15" s="82" t="s">
        <v>68</v>
      </c>
      <c r="BC15" s="84" t="s">
        <v>69</v>
      </c>
      <c r="BD15" s="85" t="s">
        <v>71</v>
      </c>
      <c r="BE15" s="82" t="s">
        <v>68</v>
      </c>
      <c r="BF15" s="83" t="s">
        <v>67</v>
      </c>
      <c r="BG15" s="84" t="s">
        <v>69</v>
      </c>
      <c r="BH15" s="87" t="s">
        <v>73</v>
      </c>
      <c r="BI15" s="88" t="s">
        <v>74</v>
      </c>
    </row>
    <row r="16" spans="1:61" ht="15" customHeight="1" x14ac:dyDescent="0.25">
      <c r="A16" s="42">
        <v>10</v>
      </c>
      <c r="B16" s="88" t="s">
        <v>74</v>
      </c>
      <c r="C16" s="89" t="s">
        <v>75</v>
      </c>
      <c r="D16" s="94" t="s">
        <v>80</v>
      </c>
      <c r="E16" s="95" t="s">
        <v>81</v>
      </c>
      <c r="F16" s="86" t="s">
        <v>72</v>
      </c>
      <c r="G16" s="71" t="s">
        <v>68</v>
      </c>
      <c r="H16" s="86" t="s">
        <v>72</v>
      </c>
      <c r="I16" s="71" t="s">
        <v>68</v>
      </c>
      <c r="J16" s="92" t="s">
        <v>78</v>
      </c>
      <c r="K16" s="81" t="s">
        <v>66</v>
      </c>
      <c r="L16" s="69" t="s">
        <v>67</v>
      </c>
      <c r="M16" s="82" t="s">
        <v>68</v>
      </c>
      <c r="N16" s="83" t="s">
        <v>67</v>
      </c>
      <c r="O16" s="82" t="s">
        <v>68</v>
      </c>
      <c r="P16" s="83" t="s">
        <v>67</v>
      </c>
      <c r="Q16" s="82" t="s">
        <v>68</v>
      </c>
      <c r="R16" s="84" t="s">
        <v>69</v>
      </c>
      <c r="S16" s="82" t="s">
        <v>68</v>
      </c>
      <c r="T16" s="83" t="s">
        <v>67</v>
      </c>
      <c r="U16" s="82" t="s">
        <v>68</v>
      </c>
      <c r="V16" s="69" t="s">
        <v>67</v>
      </c>
      <c r="W16" s="82" t="s">
        <v>68</v>
      </c>
      <c r="X16" s="84" t="s">
        <v>69</v>
      </c>
      <c r="Y16" s="82" t="s">
        <v>68</v>
      </c>
      <c r="Z16" s="69" t="s">
        <v>67</v>
      </c>
      <c r="AA16" s="85" t="s">
        <v>71</v>
      </c>
      <c r="AB16" s="82" t="s">
        <v>68</v>
      </c>
      <c r="AC16" s="83" t="s">
        <v>67</v>
      </c>
      <c r="AD16" s="84" t="s">
        <v>69</v>
      </c>
      <c r="AE16" s="87" t="s">
        <v>73</v>
      </c>
      <c r="AF16" s="88" t="s">
        <v>74</v>
      </c>
      <c r="AG16" s="89" t="s">
        <v>75</v>
      </c>
      <c r="AH16" s="94" t="s">
        <v>80</v>
      </c>
      <c r="AI16" s="95" t="s">
        <v>81</v>
      </c>
      <c r="AJ16" s="86" t="s">
        <v>72</v>
      </c>
      <c r="AK16" s="90" t="s">
        <v>76</v>
      </c>
      <c r="AL16" s="86" t="s">
        <v>72</v>
      </c>
      <c r="AM16" s="71" t="s">
        <v>68</v>
      </c>
      <c r="AN16" s="92" t="s">
        <v>78</v>
      </c>
      <c r="AO16" s="81" t="s">
        <v>66</v>
      </c>
      <c r="AP16" s="69" t="s">
        <v>67</v>
      </c>
      <c r="AQ16" s="82" t="s">
        <v>68</v>
      </c>
      <c r="AR16" s="83" t="s">
        <v>67</v>
      </c>
      <c r="AS16" s="82" t="s">
        <v>68</v>
      </c>
      <c r="AT16" s="83" t="s">
        <v>67</v>
      </c>
      <c r="AU16" s="82" t="s">
        <v>68</v>
      </c>
      <c r="AV16" s="84" t="s">
        <v>69</v>
      </c>
      <c r="AW16" s="82" t="s">
        <v>68</v>
      </c>
      <c r="AX16" s="83" t="s">
        <v>67</v>
      </c>
      <c r="AY16" s="82" t="s">
        <v>68</v>
      </c>
      <c r="AZ16" s="69" t="s">
        <v>67</v>
      </c>
      <c r="BA16" s="82" t="s">
        <v>68</v>
      </c>
      <c r="BB16" s="84" t="s">
        <v>69</v>
      </c>
      <c r="BC16" s="82" t="s">
        <v>68</v>
      </c>
      <c r="BD16" s="70" t="s">
        <v>70</v>
      </c>
      <c r="BE16" s="85" t="s">
        <v>71</v>
      </c>
      <c r="BF16" s="82" t="s">
        <v>68</v>
      </c>
      <c r="BG16" s="83" t="s">
        <v>67</v>
      </c>
      <c r="BH16" s="84" t="s">
        <v>69</v>
      </c>
      <c r="BI16" s="87" t="s">
        <v>73</v>
      </c>
    </row>
    <row r="17" spans="1:61" ht="15" customHeight="1" x14ac:dyDescent="0.25">
      <c r="A17" s="42">
        <v>11</v>
      </c>
      <c r="B17" s="87" t="s">
        <v>73</v>
      </c>
      <c r="C17" s="88" t="s">
        <v>74</v>
      </c>
      <c r="D17" s="89" t="s">
        <v>75</v>
      </c>
      <c r="E17" s="84" t="s">
        <v>69</v>
      </c>
      <c r="F17" s="71" t="s">
        <v>68</v>
      </c>
      <c r="G17" s="86" t="s">
        <v>72</v>
      </c>
      <c r="H17" s="71" t="s">
        <v>68</v>
      </c>
      <c r="I17" s="93" t="s">
        <v>79</v>
      </c>
      <c r="J17" s="91" t="s">
        <v>77</v>
      </c>
      <c r="K17" s="89" t="s">
        <v>75</v>
      </c>
      <c r="L17" s="73" t="s">
        <v>74</v>
      </c>
      <c r="M17" s="69" t="s">
        <v>67</v>
      </c>
      <c r="N17" s="82" t="s">
        <v>68</v>
      </c>
      <c r="O17" s="83" t="s">
        <v>67</v>
      </c>
      <c r="P17" s="82" t="s">
        <v>68</v>
      </c>
      <c r="Q17" s="83" t="s">
        <v>67</v>
      </c>
      <c r="R17" s="82" t="s">
        <v>68</v>
      </c>
      <c r="S17" s="84" t="s">
        <v>69</v>
      </c>
      <c r="T17" s="82" t="s">
        <v>68</v>
      </c>
      <c r="U17" s="83" t="s">
        <v>67</v>
      </c>
      <c r="V17" s="82" t="s">
        <v>68</v>
      </c>
      <c r="W17" s="69" t="s">
        <v>67</v>
      </c>
      <c r="X17" s="82" t="s">
        <v>68</v>
      </c>
      <c r="Y17" s="84" t="s">
        <v>69</v>
      </c>
      <c r="Z17" s="82" t="s">
        <v>68</v>
      </c>
      <c r="AA17" s="70" t="s">
        <v>70</v>
      </c>
      <c r="AB17" s="85" t="s">
        <v>71</v>
      </c>
      <c r="AC17" s="82" t="s">
        <v>68</v>
      </c>
      <c r="AD17" s="83" t="s">
        <v>67</v>
      </c>
      <c r="AE17" s="84" t="s">
        <v>69</v>
      </c>
      <c r="AF17" s="87" t="s">
        <v>73</v>
      </c>
      <c r="AG17" s="88" t="s">
        <v>74</v>
      </c>
      <c r="AH17" s="89" t="s">
        <v>75</v>
      </c>
      <c r="AI17" s="84" t="s">
        <v>69</v>
      </c>
      <c r="AJ17" s="71" t="s">
        <v>68</v>
      </c>
      <c r="AK17" s="86" t="s">
        <v>72</v>
      </c>
      <c r="AL17" s="71" t="s">
        <v>68</v>
      </c>
      <c r="AM17" s="93" t="s">
        <v>79</v>
      </c>
      <c r="AN17" s="91" t="s">
        <v>77</v>
      </c>
      <c r="AO17" s="89" t="s">
        <v>75</v>
      </c>
      <c r="AP17" s="73" t="s">
        <v>74</v>
      </c>
      <c r="AQ17" s="69" t="s">
        <v>67</v>
      </c>
      <c r="AR17" s="82" t="s">
        <v>68</v>
      </c>
      <c r="AS17" s="83" t="s">
        <v>67</v>
      </c>
      <c r="AT17" s="82" t="s">
        <v>68</v>
      </c>
      <c r="AU17" s="83" t="s">
        <v>67</v>
      </c>
      <c r="AV17" s="82" t="s">
        <v>68</v>
      </c>
      <c r="AW17" s="84" t="s">
        <v>69</v>
      </c>
      <c r="AX17" s="82" t="s">
        <v>68</v>
      </c>
      <c r="AY17" s="83" t="s">
        <v>67</v>
      </c>
      <c r="AZ17" s="82" t="s">
        <v>68</v>
      </c>
      <c r="BA17" s="69" t="s">
        <v>67</v>
      </c>
      <c r="BB17" s="82" t="s">
        <v>68</v>
      </c>
      <c r="BC17" s="84" t="s">
        <v>69</v>
      </c>
      <c r="BD17" s="82" t="s">
        <v>68</v>
      </c>
      <c r="BE17" s="69" t="s">
        <v>67</v>
      </c>
      <c r="BF17" s="85" t="s">
        <v>71</v>
      </c>
      <c r="BG17" s="82" t="s">
        <v>68</v>
      </c>
      <c r="BH17" s="83" t="s">
        <v>67</v>
      </c>
      <c r="BI17" s="84" t="s">
        <v>69</v>
      </c>
    </row>
    <row r="18" spans="1:61" ht="15" customHeight="1" x14ac:dyDescent="0.25">
      <c r="A18" s="42">
        <v>12</v>
      </c>
      <c r="B18" s="84" t="s">
        <v>69</v>
      </c>
      <c r="C18" s="87" t="s">
        <v>73</v>
      </c>
      <c r="D18" s="88" t="s">
        <v>74</v>
      </c>
      <c r="E18" s="89" t="s">
        <v>75</v>
      </c>
      <c r="F18" s="94" t="s">
        <v>80</v>
      </c>
      <c r="G18" s="95" t="s">
        <v>81</v>
      </c>
      <c r="H18" s="86" t="s">
        <v>72</v>
      </c>
      <c r="I18" s="71" t="s">
        <v>68</v>
      </c>
      <c r="J18" s="71" t="s">
        <v>68</v>
      </c>
      <c r="K18" s="93" t="s">
        <v>79</v>
      </c>
      <c r="L18" s="92" t="s">
        <v>78</v>
      </c>
      <c r="M18" s="81" t="s">
        <v>66</v>
      </c>
      <c r="N18" s="69" t="s">
        <v>67</v>
      </c>
      <c r="O18" s="82" t="s">
        <v>68</v>
      </c>
      <c r="P18" s="83" t="s">
        <v>67</v>
      </c>
      <c r="Q18" s="82" t="s">
        <v>68</v>
      </c>
      <c r="R18" s="83" t="s">
        <v>67</v>
      </c>
      <c r="S18" s="82" t="s">
        <v>68</v>
      </c>
      <c r="T18" s="84" t="s">
        <v>69</v>
      </c>
      <c r="U18" s="82" t="s">
        <v>68</v>
      </c>
      <c r="V18" s="83" t="s">
        <v>67</v>
      </c>
      <c r="W18" s="82" t="s">
        <v>68</v>
      </c>
      <c r="X18" s="69" t="s">
        <v>67</v>
      </c>
      <c r="Y18" s="82" t="s">
        <v>68</v>
      </c>
      <c r="Z18" s="84" t="s">
        <v>69</v>
      </c>
      <c r="AA18" s="82" t="s">
        <v>68</v>
      </c>
      <c r="AB18" s="69" t="s">
        <v>67</v>
      </c>
      <c r="AC18" s="85" t="s">
        <v>71</v>
      </c>
      <c r="AD18" s="82" t="s">
        <v>68</v>
      </c>
      <c r="AE18" s="83" t="s">
        <v>67</v>
      </c>
      <c r="AF18" s="84" t="s">
        <v>69</v>
      </c>
      <c r="AG18" s="86" t="s">
        <v>72</v>
      </c>
      <c r="AH18" s="88" t="s">
        <v>74</v>
      </c>
      <c r="AI18" s="89" t="s">
        <v>75</v>
      </c>
      <c r="AJ18" s="94" t="s">
        <v>80</v>
      </c>
      <c r="AK18" s="95" t="s">
        <v>81</v>
      </c>
      <c r="AL18" s="86" t="s">
        <v>72</v>
      </c>
      <c r="AM18" s="90" t="s">
        <v>76</v>
      </c>
      <c r="AN18" s="71" t="s">
        <v>68</v>
      </c>
      <c r="AO18" s="93" t="s">
        <v>79</v>
      </c>
      <c r="AP18" s="92" t="s">
        <v>78</v>
      </c>
      <c r="AQ18" s="81" t="s">
        <v>66</v>
      </c>
      <c r="AR18" s="69" t="s">
        <v>67</v>
      </c>
      <c r="AS18" s="82" t="s">
        <v>68</v>
      </c>
      <c r="AT18" s="83" t="s">
        <v>67</v>
      </c>
      <c r="AU18" s="82" t="s">
        <v>68</v>
      </c>
      <c r="AV18" s="83" t="s">
        <v>67</v>
      </c>
      <c r="AW18" s="82" t="s">
        <v>68</v>
      </c>
      <c r="AX18" s="84" t="s">
        <v>69</v>
      </c>
      <c r="AY18" s="82" t="s">
        <v>68</v>
      </c>
      <c r="AZ18" s="83" t="s">
        <v>67</v>
      </c>
      <c r="BA18" s="82" t="s">
        <v>68</v>
      </c>
      <c r="BB18" s="69" t="s">
        <v>67</v>
      </c>
      <c r="BC18" s="82" t="s">
        <v>68</v>
      </c>
      <c r="BD18" s="84" t="s">
        <v>69</v>
      </c>
      <c r="BE18" s="82" t="s">
        <v>68</v>
      </c>
      <c r="BF18" s="90" t="s">
        <v>76</v>
      </c>
      <c r="BG18" s="85" t="s">
        <v>71</v>
      </c>
      <c r="BH18" s="82" t="s">
        <v>68</v>
      </c>
      <c r="BI18" s="83" t="s">
        <v>67</v>
      </c>
    </row>
    <row r="19" spans="1:61" ht="15" customHeight="1" x14ac:dyDescent="0.25">
      <c r="A19" s="42">
        <v>13</v>
      </c>
      <c r="B19" s="83" t="s">
        <v>67</v>
      </c>
      <c r="C19" s="84" t="s">
        <v>69</v>
      </c>
      <c r="D19" s="87" t="s">
        <v>73</v>
      </c>
      <c r="E19" s="88" t="s">
        <v>74</v>
      </c>
      <c r="F19" s="89" t="s">
        <v>75</v>
      </c>
      <c r="G19" s="84" t="s">
        <v>69</v>
      </c>
      <c r="H19" s="71" t="s">
        <v>68</v>
      </c>
      <c r="I19" s="86" t="s">
        <v>72</v>
      </c>
      <c r="J19" s="90" t="s">
        <v>76</v>
      </c>
      <c r="K19" s="86" t="s">
        <v>72</v>
      </c>
      <c r="L19" s="91" t="s">
        <v>77</v>
      </c>
      <c r="M19" s="89" t="s">
        <v>75</v>
      </c>
      <c r="N19" s="73" t="s">
        <v>74</v>
      </c>
      <c r="O19" s="69" t="s">
        <v>67</v>
      </c>
      <c r="P19" s="82" t="s">
        <v>68</v>
      </c>
      <c r="Q19" s="83" t="s">
        <v>67</v>
      </c>
      <c r="R19" s="82" t="s">
        <v>68</v>
      </c>
      <c r="S19" s="83" t="s">
        <v>67</v>
      </c>
      <c r="T19" s="82" t="s">
        <v>68</v>
      </c>
      <c r="U19" s="84" t="s">
        <v>69</v>
      </c>
      <c r="V19" s="82" t="s">
        <v>68</v>
      </c>
      <c r="W19" s="83" t="s">
        <v>67</v>
      </c>
      <c r="X19" s="82" t="s">
        <v>68</v>
      </c>
      <c r="Y19" s="69" t="s">
        <v>67</v>
      </c>
      <c r="Z19" s="82" t="s">
        <v>68</v>
      </c>
      <c r="AA19" s="84" t="s">
        <v>69</v>
      </c>
      <c r="AB19" s="82" t="s">
        <v>68</v>
      </c>
      <c r="AC19" s="69" t="s">
        <v>67</v>
      </c>
      <c r="AD19" s="85" t="s">
        <v>71</v>
      </c>
      <c r="AE19" s="82" t="s">
        <v>68</v>
      </c>
      <c r="AF19" s="83" t="s">
        <v>67</v>
      </c>
      <c r="AG19" s="84" t="s">
        <v>69</v>
      </c>
      <c r="AH19" s="87" t="s">
        <v>73</v>
      </c>
      <c r="AI19" s="88" t="s">
        <v>74</v>
      </c>
      <c r="AJ19" s="89" t="s">
        <v>75</v>
      </c>
      <c r="AK19" s="84" t="s">
        <v>69</v>
      </c>
      <c r="AL19" s="71" t="s">
        <v>68</v>
      </c>
      <c r="AM19" s="86" t="s">
        <v>72</v>
      </c>
      <c r="AN19" s="90" t="s">
        <v>76</v>
      </c>
      <c r="AO19" s="86" t="s">
        <v>72</v>
      </c>
      <c r="AP19" s="91" t="s">
        <v>77</v>
      </c>
      <c r="AQ19" s="89" t="s">
        <v>75</v>
      </c>
      <c r="AR19" s="73" t="s">
        <v>74</v>
      </c>
      <c r="AS19" s="69" t="s">
        <v>67</v>
      </c>
      <c r="AT19" s="82" t="s">
        <v>68</v>
      </c>
      <c r="AU19" s="83" t="s">
        <v>67</v>
      </c>
      <c r="AV19" s="82" t="s">
        <v>68</v>
      </c>
      <c r="AW19" s="83" t="s">
        <v>67</v>
      </c>
      <c r="AX19" s="82" t="s">
        <v>68</v>
      </c>
      <c r="AY19" s="84" t="s">
        <v>69</v>
      </c>
      <c r="AZ19" s="82" t="s">
        <v>68</v>
      </c>
      <c r="BA19" s="83" t="s">
        <v>67</v>
      </c>
      <c r="BB19" s="82" t="s">
        <v>68</v>
      </c>
      <c r="BC19" s="69" t="s">
        <v>67</v>
      </c>
      <c r="BD19" s="82" t="s">
        <v>68</v>
      </c>
      <c r="BE19" s="84" t="s">
        <v>69</v>
      </c>
      <c r="BF19" s="82" t="s">
        <v>68</v>
      </c>
      <c r="BG19" s="70" t="s">
        <v>70</v>
      </c>
      <c r="BH19" s="85" t="s">
        <v>71</v>
      </c>
      <c r="BI19" s="82" t="s">
        <v>68</v>
      </c>
    </row>
    <row r="20" spans="1:61" ht="15" customHeight="1" x14ac:dyDescent="0.25">
      <c r="A20" s="42">
        <v>14</v>
      </c>
      <c r="B20" s="82" t="s">
        <v>68</v>
      </c>
      <c r="C20" s="83" t="s">
        <v>67</v>
      </c>
      <c r="D20" s="84" t="s">
        <v>69</v>
      </c>
      <c r="E20" s="87" t="s">
        <v>73</v>
      </c>
      <c r="F20" s="88" t="s">
        <v>74</v>
      </c>
      <c r="G20" s="89" t="s">
        <v>75</v>
      </c>
      <c r="H20" s="94" t="s">
        <v>80</v>
      </c>
      <c r="I20" s="95" t="s">
        <v>81</v>
      </c>
      <c r="J20" s="86" t="s">
        <v>72</v>
      </c>
      <c r="K20" s="71" t="s">
        <v>68</v>
      </c>
      <c r="L20" s="86" t="s">
        <v>72</v>
      </c>
      <c r="M20" s="71" t="s">
        <v>68</v>
      </c>
      <c r="N20" s="89" t="s">
        <v>75</v>
      </c>
      <c r="O20" s="81" t="s">
        <v>66</v>
      </c>
      <c r="P20" s="69" t="s">
        <v>67</v>
      </c>
      <c r="Q20" s="82" t="s">
        <v>68</v>
      </c>
      <c r="R20" s="83" t="s">
        <v>67</v>
      </c>
      <c r="S20" s="82" t="s">
        <v>68</v>
      </c>
      <c r="T20" s="83" t="s">
        <v>67</v>
      </c>
      <c r="U20" s="82" t="s">
        <v>68</v>
      </c>
      <c r="V20" s="84" t="s">
        <v>69</v>
      </c>
      <c r="W20" s="82" t="s">
        <v>68</v>
      </c>
      <c r="X20" s="83" t="s">
        <v>67</v>
      </c>
      <c r="Y20" s="82" t="s">
        <v>68</v>
      </c>
      <c r="Z20" s="69" t="s">
        <v>67</v>
      </c>
      <c r="AA20" s="82" t="s">
        <v>68</v>
      </c>
      <c r="AB20" s="84" t="s">
        <v>69</v>
      </c>
      <c r="AC20" s="82" t="s">
        <v>68</v>
      </c>
      <c r="AD20" s="69" t="s">
        <v>67</v>
      </c>
      <c r="AE20" s="85" t="s">
        <v>71</v>
      </c>
      <c r="AF20" s="82" t="s">
        <v>68</v>
      </c>
      <c r="AG20" s="83" t="s">
        <v>67</v>
      </c>
      <c r="AH20" s="84" t="s">
        <v>69</v>
      </c>
      <c r="AI20" s="87" t="s">
        <v>73</v>
      </c>
      <c r="AJ20" s="88" t="s">
        <v>74</v>
      </c>
      <c r="AK20" s="89" t="s">
        <v>75</v>
      </c>
      <c r="AL20" s="94" t="s">
        <v>80</v>
      </c>
      <c r="AM20" s="95" t="s">
        <v>81</v>
      </c>
      <c r="AN20" s="86" t="s">
        <v>72</v>
      </c>
      <c r="AO20" s="71" t="s">
        <v>68</v>
      </c>
      <c r="AP20" s="86" t="s">
        <v>72</v>
      </c>
      <c r="AQ20" s="71" t="s">
        <v>68</v>
      </c>
      <c r="AR20" s="89" t="s">
        <v>75</v>
      </c>
      <c r="AS20" s="81" t="s">
        <v>66</v>
      </c>
      <c r="AT20" s="69" t="s">
        <v>67</v>
      </c>
      <c r="AU20" s="82" t="s">
        <v>68</v>
      </c>
      <c r="AV20" s="83" t="s">
        <v>67</v>
      </c>
      <c r="AW20" s="82" t="s">
        <v>68</v>
      </c>
      <c r="AX20" s="83" t="s">
        <v>67</v>
      </c>
      <c r="AY20" s="82" t="s">
        <v>68</v>
      </c>
      <c r="AZ20" s="84" t="s">
        <v>69</v>
      </c>
      <c r="BA20" s="82" t="s">
        <v>68</v>
      </c>
      <c r="BB20" s="83" t="s">
        <v>67</v>
      </c>
      <c r="BC20" s="82" t="s">
        <v>68</v>
      </c>
      <c r="BD20" s="69" t="s">
        <v>67</v>
      </c>
      <c r="BE20" s="82" t="s">
        <v>68</v>
      </c>
      <c r="BF20" s="84" t="s">
        <v>69</v>
      </c>
      <c r="BG20" s="82" t="s">
        <v>68</v>
      </c>
      <c r="BH20" s="90" t="s">
        <v>76</v>
      </c>
      <c r="BI20" s="85" t="s">
        <v>71</v>
      </c>
    </row>
    <row r="21" spans="1:61" ht="15" customHeight="1" x14ac:dyDescent="0.25">
      <c r="A21" s="42">
        <v>15</v>
      </c>
      <c r="B21" s="85" t="s">
        <v>71</v>
      </c>
      <c r="C21" s="82" t="s">
        <v>68</v>
      </c>
      <c r="D21" s="83" t="s">
        <v>67</v>
      </c>
      <c r="E21" s="84" t="s">
        <v>69</v>
      </c>
      <c r="F21" s="72" t="s">
        <v>71</v>
      </c>
      <c r="G21" s="88" t="s">
        <v>74</v>
      </c>
      <c r="H21" s="89" t="s">
        <v>75</v>
      </c>
      <c r="I21" s="84" t="s">
        <v>69</v>
      </c>
      <c r="J21" s="71" t="s">
        <v>68</v>
      </c>
      <c r="K21" s="86" t="s">
        <v>72</v>
      </c>
      <c r="L21" s="90" t="s">
        <v>76</v>
      </c>
      <c r="M21" s="93" t="s">
        <v>79</v>
      </c>
      <c r="N21" s="91" t="s">
        <v>77</v>
      </c>
      <c r="O21" s="89" t="s">
        <v>75</v>
      </c>
      <c r="P21" s="73" t="s">
        <v>74</v>
      </c>
      <c r="Q21" s="69" t="s">
        <v>67</v>
      </c>
      <c r="R21" s="82" t="s">
        <v>68</v>
      </c>
      <c r="S21" s="83" t="s">
        <v>67</v>
      </c>
      <c r="T21" s="82" t="s">
        <v>68</v>
      </c>
      <c r="U21" s="83" t="s">
        <v>67</v>
      </c>
      <c r="V21" s="82" t="s">
        <v>68</v>
      </c>
      <c r="W21" s="84" t="s">
        <v>69</v>
      </c>
      <c r="X21" s="82" t="s">
        <v>68</v>
      </c>
      <c r="Y21" s="83" t="s">
        <v>67</v>
      </c>
      <c r="Z21" s="82" t="s">
        <v>68</v>
      </c>
      <c r="AA21" s="69" t="s">
        <v>67</v>
      </c>
      <c r="AB21" s="82" t="s">
        <v>68</v>
      </c>
      <c r="AC21" s="84" t="s">
        <v>69</v>
      </c>
      <c r="AD21" s="82" t="s">
        <v>68</v>
      </c>
      <c r="AE21" s="70" t="s">
        <v>70</v>
      </c>
      <c r="AF21" s="85" t="s">
        <v>71</v>
      </c>
      <c r="AG21" s="82" t="s">
        <v>68</v>
      </c>
      <c r="AH21" s="83" t="s">
        <v>67</v>
      </c>
      <c r="AI21" s="84" t="s">
        <v>69</v>
      </c>
      <c r="AJ21" s="72" t="s">
        <v>71</v>
      </c>
      <c r="AK21" s="88" t="s">
        <v>74</v>
      </c>
      <c r="AL21" s="89" t="s">
        <v>75</v>
      </c>
      <c r="AM21" s="94" t="s">
        <v>80</v>
      </c>
      <c r="AN21" s="71" t="s">
        <v>68</v>
      </c>
      <c r="AO21" s="86" t="s">
        <v>72</v>
      </c>
      <c r="AP21" s="90" t="s">
        <v>76</v>
      </c>
      <c r="AQ21" s="86" t="s">
        <v>72</v>
      </c>
      <c r="AR21" s="91" t="s">
        <v>77</v>
      </c>
      <c r="AS21" s="89" t="s">
        <v>75</v>
      </c>
      <c r="AT21" s="73" t="s">
        <v>74</v>
      </c>
      <c r="AU21" s="69" t="s">
        <v>67</v>
      </c>
      <c r="AV21" s="82" t="s">
        <v>68</v>
      </c>
      <c r="AW21" s="83" t="s">
        <v>67</v>
      </c>
      <c r="AX21" s="82" t="s">
        <v>68</v>
      </c>
      <c r="AY21" s="83" t="s">
        <v>67</v>
      </c>
      <c r="AZ21" s="82" t="s">
        <v>68</v>
      </c>
      <c r="BA21" s="84" t="s">
        <v>69</v>
      </c>
      <c r="BB21" s="82" t="s">
        <v>68</v>
      </c>
      <c r="BC21" s="83" t="s">
        <v>67</v>
      </c>
      <c r="BD21" s="82" t="s">
        <v>68</v>
      </c>
      <c r="BE21" s="69" t="s">
        <v>67</v>
      </c>
      <c r="BF21" s="82" t="s">
        <v>68</v>
      </c>
      <c r="BG21" s="84" t="s">
        <v>69</v>
      </c>
      <c r="BH21" s="82" t="s">
        <v>68</v>
      </c>
      <c r="BI21" s="70" t="s">
        <v>70</v>
      </c>
    </row>
    <row r="22" spans="1:61" ht="15" customHeight="1" x14ac:dyDescent="0.25">
      <c r="A22" s="42">
        <v>16</v>
      </c>
      <c r="B22" s="69" t="s">
        <v>67</v>
      </c>
      <c r="C22" s="85" t="s">
        <v>71</v>
      </c>
      <c r="D22" s="82" t="s">
        <v>68</v>
      </c>
      <c r="E22" s="83" t="s">
        <v>67</v>
      </c>
      <c r="F22" s="84" t="s">
        <v>69</v>
      </c>
      <c r="G22" s="87" t="s">
        <v>73</v>
      </c>
      <c r="H22" s="88" t="s">
        <v>74</v>
      </c>
      <c r="I22" s="89" t="s">
        <v>75</v>
      </c>
      <c r="J22" s="84" t="s">
        <v>69</v>
      </c>
      <c r="K22" s="95" t="s">
        <v>81</v>
      </c>
      <c r="L22" s="86" t="s">
        <v>72</v>
      </c>
      <c r="M22" s="71" t="s">
        <v>68</v>
      </c>
      <c r="N22" s="86" t="s">
        <v>72</v>
      </c>
      <c r="O22" s="88" t="s">
        <v>74</v>
      </c>
      <c r="P22" s="92" t="s">
        <v>78</v>
      </c>
      <c r="Q22" s="73" t="s">
        <v>74</v>
      </c>
      <c r="R22" s="69" t="s">
        <v>67</v>
      </c>
      <c r="S22" s="82" t="s">
        <v>68</v>
      </c>
      <c r="T22" s="83" t="s">
        <v>67</v>
      </c>
      <c r="U22" s="82" t="s">
        <v>68</v>
      </c>
      <c r="V22" s="83" t="s">
        <v>67</v>
      </c>
      <c r="W22" s="82" t="s">
        <v>68</v>
      </c>
      <c r="X22" s="84" t="s">
        <v>69</v>
      </c>
      <c r="Y22" s="82" t="s">
        <v>68</v>
      </c>
      <c r="Z22" s="83" t="s">
        <v>67</v>
      </c>
      <c r="AA22" s="82" t="s">
        <v>68</v>
      </c>
      <c r="AB22" s="69" t="s">
        <v>67</v>
      </c>
      <c r="AC22" s="82" t="s">
        <v>68</v>
      </c>
      <c r="AD22" s="84" t="s">
        <v>69</v>
      </c>
      <c r="AE22" s="82" t="s">
        <v>68</v>
      </c>
      <c r="AF22" s="69" t="s">
        <v>67</v>
      </c>
      <c r="AG22" s="85" t="s">
        <v>71</v>
      </c>
      <c r="AH22" s="82" t="s">
        <v>68</v>
      </c>
      <c r="AI22" s="83" t="s">
        <v>67</v>
      </c>
      <c r="AJ22" s="84" t="s">
        <v>69</v>
      </c>
      <c r="AK22" s="87" t="s">
        <v>73</v>
      </c>
      <c r="AL22" s="88" t="s">
        <v>74</v>
      </c>
      <c r="AM22" s="89" t="s">
        <v>75</v>
      </c>
      <c r="AN22" s="94" t="s">
        <v>80</v>
      </c>
      <c r="AO22" s="95" t="s">
        <v>81</v>
      </c>
      <c r="AP22" s="86" t="s">
        <v>72</v>
      </c>
      <c r="AQ22" s="93" t="s">
        <v>79</v>
      </c>
      <c r="AR22" s="86" t="s">
        <v>72</v>
      </c>
      <c r="AS22" s="88" t="s">
        <v>74</v>
      </c>
      <c r="AT22" s="92" t="s">
        <v>78</v>
      </c>
      <c r="AU22" s="73" t="s">
        <v>74</v>
      </c>
      <c r="AV22" s="69" t="s">
        <v>67</v>
      </c>
      <c r="AW22" s="82" t="s">
        <v>68</v>
      </c>
      <c r="AX22" s="83" t="s">
        <v>67</v>
      </c>
      <c r="AY22" s="82" t="s">
        <v>68</v>
      </c>
      <c r="AZ22" s="83" t="s">
        <v>67</v>
      </c>
      <c r="BA22" s="82" t="s">
        <v>68</v>
      </c>
      <c r="BB22" s="84" t="s">
        <v>69</v>
      </c>
      <c r="BC22" s="82" t="s">
        <v>68</v>
      </c>
      <c r="BD22" s="83" t="s">
        <v>67</v>
      </c>
      <c r="BE22" s="82" t="s">
        <v>68</v>
      </c>
      <c r="BF22" s="69" t="s">
        <v>67</v>
      </c>
      <c r="BG22" s="82" t="s">
        <v>68</v>
      </c>
      <c r="BH22" s="84" t="s">
        <v>69</v>
      </c>
      <c r="BI22" s="82" t="s">
        <v>68</v>
      </c>
    </row>
    <row r="23" spans="1:61" ht="15" customHeight="1" x14ac:dyDescent="0.25">
      <c r="A23" s="42">
        <v>17</v>
      </c>
      <c r="B23" s="82" t="s">
        <v>68</v>
      </c>
      <c r="C23" s="69" t="s">
        <v>67</v>
      </c>
      <c r="D23" s="85" t="s">
        <v>71</v>
      </c>
      <c r="E23" s="82" t="s">
        <v>68</v>
      </c>
      <c r="F23" s="83" t="s">
        <v>67</v>
      </c>
      <c r="G23" s="84" t="s">
        <v>69</v>
      </c>
      <c r="H23" s="72" t="s">
        <v>71</v>
      </c>
      <c r="I23" s="88" t="s">
        <v>74</v>
      </c>
      <c r="J23" s="89" t="s">
        <v>75</v>
      </c>
      <c r="K23" s="84" t="s">
        <v>69</v>
      </c>
      <c r="L23" s="71" t="s">
        <v>68</v>
      </c>
      <c r="M23" s="86" t="s">
        <v>72</v>
      </c>
      <c r="N23" s="71" t="s">
        <v>68</v>
      </c>
      <c r="O23" s="86" t="s">
        <v>72</v>
      </c>
      <c r="P23" s="91" t="s">
        <v>77</v>
      </c>
      <c r="Q23" s="89" t="s">
        <v>75</v>
      </c>
      <c r="R23" s="73" t="s">
        <v>74</v>
      </c>
      <c r="S23" s="69" t="s">
        <v>67</v>
      </c>
      <c r="T23" s="82" t="s">
        <v>68</v>
      </c>
      <c r="U23" s="83" t="s">
        <v>67</v>
      </c>
      <c r="V23" s="82" t="s">
        <v>68</v>
      </c>
      <c r="W23" s="83" t="s">
        <v>67</v>
      </c>
      <c r="X23" s="82" t="s">
        <v>68</v>
      </c>
      <c r="Y23" s="84" t="s">
        <v>69</v>
      </c>
      <c r="Z23" s="82" t="s">
        <v>68</v>
      </c>
      <c r="AA23" s="83" t="s">
        <v>67</v>
      </c>
      <c r="AB23" s="82" t="s">
        <v>68</v>
      </c>
      <c r="AC23" s="69" t="s">
        <v>67</v>
      </c>
      <c r="AD23" s="82" t="s">
        <v>68</v>
      </c>
      <c r="AE23" s="84" t="s">
        <v>69</v>
      </c>
      <c r="AF23" s="82" t="s">
        <v>68</v>
      </c>
      <c r="AG23" s="69" t="s">
        <v>67</v>
      </c>
      <c r="AH23" s="85" t="s">
        <v>71</v>
      </c>
      <c r="AI23" s="82" t="s">
        <v>68</v>
      </c>
      <c r="AJ23" s="83" t="s">
        <v>67</v>
      </c>
      <c r="AK23" s="84" t="s">
        <v>69</v>
      </c>
      <c r="AL23" s="72" t="s">
        <v>71</v>
      </c>
      <c r="AM23" s="88" t="s">
        <v>74</v>
      </c>
      <c r="AN23" s="89" t="s">
        <v>75</v>
      </c>
      <c r="AO23" s="84" t="s">
        <v>69</v>
      </c>
      <c r="AP23" s="71" t="s">
        <v>68</v>
      </c>
      <c r="AQ23" s="86" t="s">
        <v>72</v>
      </c>
      <c r="AR23" s="93" t="s">
        <v>79</v>
      </c>
      <c r="AS23" s="86" t="s">
        <v>72</v>
      </c>
      <c r="AT23" s="91" t="s">
        <v>77</v>
      </c>
      <c r="AU23" s="89" t="s">
        <v>75</v>
      </c>
      <c r="AV23" s="73" t="s">
        <v>74</v>
      </c>
      <c r="AW23" s="69" t="s">
        <v>67</v>
      </c>
      <c r="AX23" s="82" t="s">
        <v>68</v>
      </c>
      <c r="AY23" s="83" t="s">
        <v>67</v>
      </c>
      <c r="AZ23" s="82" t="s">
        <v>68</v>
      </c>
      <c r="BA23" s="83" t="s">
        <v>67</v>
      </c>
      <c r="BB23" s="82" t="s">
        <v>68</v>
      </c>
      <c r="BC23" s="84" t="s">
        <v>69</v>
      </c>
      <c r="BD23" s="82" t="s">
        <v>68</v>
      </c>
      <c r="BE23" s="83" t="s">
        <v>67</v>
      </c>
      <c r="BF23" s="82" t="s">
        <v>68</v>
      </c>
      <c r="BG23" s="69" t="s">
        <v>67</v>
      </c>
      <c r="BH23" s="82" t="s">
        <v>68</v>
      </c>
      <c r="BI23" s="84" t="s">
        <v>69</v>
      </c>
    </row>
    <row r="24" spans="1:61" ht="15" customHeight="1" x14ac:dyDescent="0.25">
      <c r="A24" s="42">
        <v>18</v>
      </c>
      <c r="B24" s="84" t="s">
        <v>69</v>
      </c>
      <c r="C24" s="82" t="s">
        <v>68</v>
      </c>
      <c r="D24" s="69" t="s">
        <v>67</v>
      </c>
      <c r="E24" s="85" t="s">
        <v>71</v>
      </c>
      <c r="F24" s="82" t="s">
        <v>68</v>
      </c>
      <c r="G24" s="83" t="s">
        <v>67</v>
      </c>
      <c r="H24" s="84" t="s">
        <v>69</v>
      </c>
      <c r="I24" s="87" t="s">
        <v>73</v>
      </c>
      <c r="J24" s="88" t="s">
        <v>74</v>
      </c>
      <c r="K24" s="89" t="s">
        <v>75</v>
      </c>
      <c r="L24" s="94" t="s">
        <v>80</v>
      </c>
      <c r="M24" s="95" t="s">
        <v>81</v>
      </c>
      <c r="N24" s="90" t="s">
        <v>76</v>
      </c>
      <c r="O24" s="71" t="s">
        <v>68</v>
      </c>
      <c r="P24" s="93" t="s">
        <v>79</v>
      </c>
      <c r="Q24" s="71" t="s">
        <v>68</v>
      </c>
      <c r="R24" s="92" t="s">
        <v>78</v>
      </c>
      <c r="S24" s="81" t="s">
        <v>66</v>
      </c>
      <c r="T24" s="69" t="s">
        <v>67</v>
      </c>
      <c r="U24" s="82" t="s">
        <v>68</v>
      </c>
      <c r="V24" s="83" t="s">
        <v>67</v>
      </c>
      <c r="W24" s="82" t="s">
        <v>68</v>
      </c>
      <c r="X24" s="83" t="s">
        <v>67</v>
      </c>
      <c r="Y24" s="82" t="s">
        <v>68</v>
      </c>
      <c r="Z24" s="84" t="s">
        <v>69</v>
      </c>
      <c r="AA24" s="82" t="s">
        <v>68</v>
      </c>
      <c r="AB24" s="83" t="s">
        <v>67</v>
      </c>
      <c r="AC24" s="82" t="s">
        <v>68</v>
      </c>
      <c r="AD24" s="69" t="s">
        <v>67</v>
      </c>
      <c r="AE24" s="82" t="s">
        <v>68</v>
      </c>
      <c r="AF24" s="84" t="s">
        <v>69</v>
      </c>
      <c r="AG24" s="82" t="s">
        <v>68</v>
      </c>
      <c r="AH24" s="70" t="s">
        <v>70</v>
      </c>
      <c r="AI24" s="85" t="s">
        <v>71</v>
      </c>
      <c r="AJ24" s="82" t="s">
        <v>68</v>
      </c>
      <c r="AK24" s="83" t="s">
        <v>67</v>
      </c>
      <c r="AL24" s="84" t="s">
        <v>69</v>
      </c>
      <c r="AM24" s="87" t="s">
        <v>73</v>
      </c>
      <c r="AN24" s="88" t="s">
        <v>74</v>
      </c>
      <c r="AO24" s="89" t="s">
        <v>75</v>
      </c>
      <c r="AP24" s="94" t="s">
        <v>80</v>
      </c>
      <c r="AQ24" s="95" t="s">
        <v>81</v>
      </c>
      <c r="AR24" s="86" t="s">
        <v>72</v>
      </c>
      <c r="AS24" s="71" t="s">
        <v>68</v>
      </c>
      <c r="AT24" s="93" t="s">
        <v>79</v>
      </c>
      <c r="AU24" s="71" t="s">
        <v>68</v>
      </c>
      <c r="AV24" s="92" t="s">
        <v>78</v>
      </c>
      <c r="AW24" s="81" t="s">
        <v>66</v>
      </c>
      <c r="AX24" s="69" t="s">
        <v>67</v>
      </c>
      <c r="AY24" s="82" t="s">
        <v>68</v>
      </c>
      <c r="AZ24" s="83" t="s">
        <v>67</v>
      </c>
      <c r="BA24" s="82" t="s">
        <v>68</v>
      </c>
      <c r="BB24" s="83" t="s">
        <v>67</v>
      </c>
      <c r="BC24" s="82" t="s">
        <v>68</v>
      </c>
      <c r="BD24" s="84" t="s">
        <v>69</v>
      </c>
      <c r="BE24" s="82" t="s">
        <v>68</v>
      </c>
      <c r="BF24" s="83" t="s">
        <v>67</v>
      </c>
      <c r="BG24" s="82" t="s">
        <v>68</v>
      </c>
      <c r="BH24" s="69" t="s">
        <v>67</v>
      </c>
      <c r="BI24" s="82" t="s">
        <v>68</v>
      </c>
    </row>
    <row r="25" spans="1:61" ht="15" customHeight="1" x14ac:dyDescent="0.25">
      <c r="A25" s="42">
        <v>19</v>
      </c>
      <c r="B25" s="82" t="s">
        <v>68</v>
      </c>
      <c r="C25" s="84" t="s">
        <v>69</v>
      </c>
      <c r="D25" s="82" t="s">
        <v>68</v>
      </c>
      <c r="E25" s="69" t="s">
        <v>67</v>
      </c>
      <c r="F25" s="85" t="s">
        <v>71</v>
      </c>
      <c r="G25" s="82" t="s">
        <v>68</v>
      </c>
      <c r="H25" s="83" t="s">
        <v>67</v>
      </c>
      <c r="I25" s="84" t="s">
        <v>69</v>
      </c>
      <c r="J25" s="86" t="s">
        <v>72</v>
      </c>
      <c r="K25" s="88" t="s">
        <v>74</v>
      </c>
      <c r="L25" s="89" t="s">
        <v>75</v>
      </c>
      <c r="M25" s="84" t="s">
        <v>69</v>
      </c>
      <c r="N25" s="71" t="s">
        <v>68</v>
      </c>
      <c r="O25" s="86" t="s">
        <v>72</v>
      </c>
      <c r="P25" s="90" t="s">
        <v>76</v>
      </c>
      <c r="Q25" s="86" t="s">
        <v>72</v>
      </c>
      <c r="R25" s="91" t="s">
        <v>77</v>
      </c>
      <c r="S25" s="89" t="s">
        <v>75</v>
      </c>
      <c r="T25" s="73" t="s">
        <v>74</v>
      </c>
      <c r="U25" s="69" t="s">
        <v>67</v>
      </c>
      <c r="V25" s="82" t="s">
        <v>68</v>
      </c>
      <c r="W25" s="83" t="s">
        <v>67</v>
      </c>
      <c r="X25" s="82" t="s">
        <v>68</v>
      </c>
      <c r="Y25" s="83" t="s">
        <v>67</v>
      </c>
      <c r="Z25" s="82" t="s">
        <v>68</v>
      </c>
      <c r="AA25" s="84" t="s">
        <v>69</v>
      </c>
      <c r="AB25" s="82" t="s">
        <v>68</v>
      </c>
      <c r="AC25" s="83" t="s">
        <v>67</v>
      </c>
      <c r="AD25" s="82" t="s">
        <v>68</v>
      </c>
      <c r="AE25" s="69" t="s">
        <v>67</v>
      </c>
      <c r="AF25" s="82" t="s">
        <v>68</v>
      </c>
      <c r="AG25" s="84" t="s">
        <v>69</v>
      </c>
      <c r="AH25" s="82" t="s">
        <v>68</v>
      </c>
      <c r="AI25" s="69" t="s">
        <v>67</v>
      </c>
      <c r="AJ25" s="85" t="s">
        <v>71</v>
      </c>
      <c r="AK25" s="82" t="s">
        <v>68</v>
      </c>
      <c r="AL25" s="83" t="s">
        <v>67</v>
      </c>
      <c r="AM25" s="84" t="s">
        <v>69</v>
      </c>
      <c r="AN25" s="86" t="s">
        <v>72</v>
      </c>
      <c r="AO25" s="88" t="s">
        <v>74</v>
      </c>
      <c r="AP25" s="89" t="s">
        <v>75</v>
      </c>
      <c r="AQ25" s="84" t="s">
        <v>69</v>
      </c>
      <c r="AR25" s="71" t="s">
        <v>68</v>
      </c>
      <c r="AS25" s="86" t="s">
        <v>72</v>
      </c>
      <c r="AT25" s="90" t="s">
        <v>76</v>
      </c>
      <c r="AU25" s="86" t="s">
        <v>72</v>
      </c>
      <c r="AV25" s="91" t="s">
        <v>77</v>
      </c>
      <c r="AW25" s="89" t="s">
        <v>75</v>
      </c>
      <c r="AX25" s="73" t="s">
        <v>74</v>
      </c>
      <c r="AY25" s="69" t="s">
        <v>67</v>
      </c>
      <c r="AZ25" s="82" t="s">
        <v>68</v>
      </c>
      <c r="BA25" s="83" t="s">
        <v>67</v>
      </c>
      <c r="BB25" s="82" t="s">
        <v>68</v>
      </c>
      <c r="BC25" s="83" t="s">
        <v>67</v>
      </c>
      <c r="BD25" s="82" t="s">
        <v>68</v>
      </c>
      <c r="BE25" s="84" t="s">
        <v>69</v>
      </c>
      <c r="BF25" s="82" t="s">
        <v>68</v>
      </c>
      <c r="BG25" s="83" t="s">
        <v>67</v>
      </c>
      <c r="BH25" s="82" t="s">
        <v>68</v>
      </c>
      <c r="BI25" s="69" t="s">
        <v>67</v>
      </c>
    </row>
    <row r="26" spans="1:61" ht="15" customHeight="1" x14ac:dyDescent="0.25">
      <c r="A26" s="42">
        <v>20</v>
      </c>
      <c r="B26" s="69" t="s">
        <v>67</v>
      </c>
      <c r="C26" s="82" t="s">
        <v>68</v>
      </c>
      <c r="D26" s="84" t="s">
        <v>69</v>
      </c>
      <c r="E26" s="82" t="s">
        <v>68</v>
      </c>
      <c r="F26" s="69" t="s">
        <v>67</v>
      </c>
      <c r="G26" s="85" t="s">
        <v>71</v>
      </c>
      <c r="H26" s="82" t="s">
        <v>68</v>
      </c>
      <c r="I26" s="83" t="s">
        <v>67</v>
      </c>
      <c r="J26" s="84" t="s">
        <v>69</v>
      </c>
      <c r="K26" s="86" t="s">
        <v>72</v>
      </c>
      <c r="L26" s="88" t="s">
        <v>74</v>
      </c>
      <c r="M26" s="89" t="s">
        <v>75</v>
      </c>
      <c r="N26" s="94" t="s">
        <v>80</v>
      </c>
      <c r="O26" s="95" t="s">
        <v>81</v>
      </c>
      <c r="P26" s="95" t="s">
        <v>81</v>
      </c>
      <c r="Q26" s="71" t="s">
        <v>68</v>
      </c>
      <c r="R26" s="93" t="s">
        <v>79</v>
      </c>
      <c r="S26" s="88" t="s">
        <v>74</v>
      </c>
      <c r="T26" s="92" t="s">
        <v>78</v>
      </c>
      <c r="U26" s="81" t="s">
        <v>66</v>
      </c>
      <c r="V26" s="69" t="s">
        <v>67</v>
      </c>
      <c r="W26" s="82" t="s">
        <v>68</v>
      </c>
      <c r="X26" s="83" t="s">
        <v>67</v>
      </c>
      <c r="Y26" s="82" t="s">
        <v>68</v>
      </c>
      <c r="Z26" s="83" t="s">
        <v>67</v>
      </c>
      <c r="AA26" s="82" t="s">
        <v>68</v>
      </c>
      <c r="AB26" s="84" t="s">
        <v>69</v>
      </c>
      <c r="AC26" s="82" t="s">
        <v>68</v>
      </c>
      <c r="AD26" s="83" t="s">
        <v>67</v>
      </c>
      <c r="AE26" s="82" t="s">
        <v>68</v>
      </c>
      <c r="AF26" s="69" t="s">
        <v>67</v>
      </c>
      <c r="AG26" s="82" t="s">
        <v>68</v>
      </c>
      <c r="AH26" s="84" t="s">
        <v>69</v>
      </c>
      <c r="AI26" s="82" t="s">
        <v>68</v>
      </c>
      <c r="AJ26" s="74" t="s">
        <v>82</v>
      </c>
      <c r="AK26" s="85" t="s">
        <v>71</v>
      </c>
      <c r="AL26" s="82" t="s">
        <v>68</v>
      </c>
      <c r="AM26" s="83" t="s">
        <v>67</v>
      </c>
      <c r="AN26" s="84" t="s">
        <v>69</v>
      </c>
      <c r="AO26" s="87" t="s">
        <v>73</v>
      </c>
      <c r="AP26" s="88" t="s">
        <v>74</v>
      </c>
      <c r="AQ26" s="89" t="s">
        <v>75</v>
      </c>
      <c r="AR26" s="94" t="s">
        <v>80</v>
      </c>
      <c r="AS26" s="95" t="s">
        <v>81</v>
      </c>
      <c r="AT26" s="86" t="s">
        <v>72</v>
      </c>
      <c r="AU26" s="71" t="s">
        <v>68</v>
      </c>
      <c r="AV26" s="93" t="s">
        <v>79</v>
      </c>
      <c r="AW26" s="88" t="s">
        <v>74</v>
      </c>
      <c r="AX26" s="92" t="s">
        <v>78</v>
      </c>
      <c r="AY26" s="81" t="s">
        <v>66</v>
      </c>
      <c r="AZ26" s="69" t="s">
        <v>67</v>
      </c>
      <c r="BA26" s="82" t="s">
        <v>68</v>
      </c>
      <c r="BB26" s="83" t="s">
        <v>67</v>
      </c>
      <c r="BC26" s="82" t="s">
        <v>68</v>
      </c>
      <c r="BD26" s="83" t="s">
        <v>67</v>
      </c>
      <c r="BE26" s="82" t="s">
        <v>68</v>
      </c>
      <c r="BF26" s="84" t="s">
        <v>69</v>
      </c>
      <c r="BG26" s="82" t="s">
        <v>68</v>
      </c>
      <c r="BH26" s="83" t="s">
        <v>67</v>
      </c>
      <c r="BI26" s="82" t="s">
        <v>68</v>
      </c>
    </row>
    <row r="27" spans="1:61" ht="15" customHeight="1" x14ac:dyDescent="0.25">
      <c r="A27" s="42">
        <v>21</v>
      </c>
      <c r="B27" s="82" t="s">
        <v>68</v>
      </c>
      <c r="C27" s="69" t="s">
        <v>67</v>
      </c>
      <c r="D27" s="82" t="s">
        <v>68</v>
      </c>
      <c r="E27" s="84" t="s">
        <v>69</v>
      </c>
      <c r="F27" s="82" t="s">
        <v>68</v>
      </c>
      <c r="G27" s="69" t="s">
        <v>67</v>
      </c>
      <c r="H27" s="85" t="s">
        <v>71</v>
      </c>
      <c r="I27" s="82" t="s">
        <v>68</v>
      </c>
      <c r="J27" s="83" t="s">
        <v>67</v>
      </c>
      <c r="K27" s="84" t="s">
        <v>69</v>
      </c>
      <c r="L27" s="87" t="s">
        <v>73</v>
      </c>
      <c r="M27" s="88" t="s">
        <v>74</v>
      </c>
      <c r="N27" s="89" t="s">
        <v>75</v>
      </c>
      <c r="O27" s="84" t="s">
        <v>69</v>
      </c>
      <c r="P27" s="71" t="s">
        <v>68</v>
      </c>
      <c r="Q27" s="86" t="s">
        <v>72</v>
      </c>
      <c r="R27" s="90" t="s">
        <v>76</v>
      </c>
      <c r="S27" s="86" t="s">
        <v>72</v>
      </c>
      <c r="T27" s="91" t="s">
        <v>77</v>
      </c>
      <c r="U27" s="89" t="s">
        <v>75</v>
      </c>
      <c r="V27" s="73" t="s">
        <v>74</v>
      </c>
      <c r="W27" s="91" t="s">
        <v>77</v>
      </c>
      <c r="X27" s="82" t="s">
        <v>68</v>
      </c>
      <c r="Y27" s="83" t="s">
        <v>67</v>
      </c>
      <c r="Z27" s="82" t="s">
        <v>68</v>
      </c>
      <c r="AA27" s="83" t="s">
        <v>67</v>
      </c>
      <c r="AB27" s="82" t="s">
        <v>68</v>
      </c>
      <c r="AC27" s="84" t="s">
        <v>69</v>
      </c>
      <c r="AD27" s="82" t="s">
        <v>68</v>
      </c>
      <c r="AE27" s="83" t="s">
        <v>67</v>
      </c>
      <c r="AF27" s="82" t="s">
        <v>68</v>
      </c>
      <c r="AG27" s="69" t="s">
        <v>67</v>
      </c>
      <c r="AH27" s="82" t="s">
        <v>68</v>
      </c>
      <c r="AI27" s="84" t="s">
        <v>69</v>
      </c>
      <c r="AJ27" s="82" t="s">
        <v>68</v>
      </c>
      <c r="AK27" s="69" t="s">
        <v>67</v>
      </c>
      <c r="AL27" s="85" t="s">
        <v>71</v>
      </c>
      <c r="AM27" s="82" t="s">
        <v>68</v>
      </c>
      <c r="AN27" s="83" t="s">
        <v>67</v>
      </c>
      <c r="AO27" s="84" t="s">
        <v>69</v>
      </c>
      <c r="AP27" s="83" t="s">
        <v>67</v>
      </c>
      <c r="AQ27" s="88" t="s">
        <v>74</v>
      </c>
      <c r="AR27" s="89" t="s">
        <v>75</v>
      </c>
      <c r="AS27" s="84" t="s">
        <v>69</v>
      </c>
      <c r="AT27" s="71" t="s">
        <v>68</v>
      </c>
      <c r="AU27" s="86" t="s">
        <v>72</v>
      </c>
      <c r="AV27" s="90" t="s">
        <v>76</v>
      </c>
      <c r="AW27" s="86" t="s">
        <v>72</v>
      </c>
      <c r="AX27" s="91" t="s">
        <v>77</v>
      </c>
      <c r="AY27" s="89" t="s">
        <v>75</v>
      </c>
      <c r="AZ27" s="73" t="s">
        <v>74</v>
      </c>
      <c r="BA27" s="69" t="s">
        <v>67</v>
      </c>
      <c r="BB27" s="82" t="s">
        <v>68</v>
      </c>
      <c r="BC27" s="83" t="s">
        <v>67</v>
      </c>
      <c r="BD27" s="82" t="s">
        <v>68</v>
      </c>
      <c r="BE27" s="83" t="s">
        <v>67</v>
      </c>
      <c r="BF27" s="82" t="s">
        <v>68</v>
      </c>
      <c r="BG27" s="84" t="s">
        <v>69</v>
      </c>
      <c r="BH27" s="82" t="s">
        <v>68</v>
      </c>
      <c r="BI27" s="83" t="s">
        <v>67</v>
      </c>
    </row>
    <row r="28" spans="1:61" ht="15" customHeight="1" x14ac:dyDescent="0.25">
      <c r="A28" s="42">
        <v>22</v>
      </c>
      <c r="B28" s="83" t="s">
        <v>67</v>
      </c>
      <c r="C28" s="82" t="s">
        <v>68</v>
      </c>
      <c r="D28" s="69" t="s">
        <v>67</v>
      </c>
      <c r="E28" s="82" t="s">
        <v>68</v>
      </c>
      <c r="F28" s="84" t="s">
        <v>69</v>
      </c>
      <c r="G28" s="82" t="s">
        <v>68</v>
      </c>
      <c r="H28" s="69" t="s">
        <v>67</v>
      </c>
      <c r="I28" s="85" t="s">
        <v>71</v>
      </c>
      <c r="J28" s="82" t="s">
        <v>68</v>
      </c>
      <c r="K28" s="83" t="s">
        <v>67</v>
      </c>
      <c r="L28" s="84" t="s">
        <v>69</v>
      </c>
      <c r="M28" s="87" t="s">
        <v>73</v>
      </c>
      <c r="N28" s="88" t="s">
        <v>74</v>
      </c>
      <c r="O28" s="89" t="s">
        <v>75</v>
      </c>
      <c r="P28" s="94" t="s">
        <v>80</v>
      </c>
      <c r="Q28" s="95" t="s">
        <v>81</v>
      </c>
      <c r="R28" s="86" t="s">
        <v>72</v>
      </c>
      <c r="S28" s="71" t="s">
        <v>68</v>
      </c>
      <c r="T28" s="93" t="s">
        <v>79</v>
      </c>
      <c r="U28" s="71" t="s">
        <v>68</v>
      </c>
      <c r="V28" s="92" t="s">
        <v>78</v>
      </c>
      <c r="W28" s="81" t="s">
        <v>66</v>
      </c>
      <c r="X28" s="69" t="s">
        <v>67</v>
      </c>
      <c r="Y28" s="82" t="s">
        <v>68</v>
      </c>
      <c r="Z28" s="83" t="s">
        <v>67</v>
      </c>
      <c r="AA28" s="82" t="s">
        <v>68</v>
      </c>
      <c r="AB28" s="83" t="s">
        <v>67</v>
      </c>
      <c r="AC28" s="82" t="s">
        <v>68</v>
      </c>
      <c r="AD28" s="84" t="s">
        <v>69</v>
      </c>
      <c r="AE28" s="82" t="s">
        <v>68</v>
      </c>
      <c r="AF28" s="83" t="s">
        <v>67</v>
      </c>
      <c r="AG28" s="82" t="s">
        <v>68</v>
      </c>
      <c r="AH28" s="69" t="s">
        <v>67</v>
      </c>
      <c r="AI28" s="82" t="s">
        <v>68</v>
      </c>
      <c r="AJ28" s="84" t="s">
        <v>69</v>
      </c>
      <c r="AK28" s="82" t="s">
        <v>68</v>
      </c>
      <c r="AL28" s="70" t="s">
        <v>70</v>
      </c>
      <c r="AM28" s="85" t="s">
        <v>71</v>
      </c>
      <c r="AN28" s="82" t="s">
        <v>68</v>
      </c>
      <c r="AO28" s="83" t="s">
        <v>67</v>
      </c>
      <c r="AP28" s="84" t="s">
        <v>69</v>
      </c>
      <c r="AQ28" s="87" t="s">
        <v>73</v>
      </c>
      <c r="AR28" s="88" t="s">
        <v>74</v>
      </c>
      <c r="AS28" s="89" t="s">
        <v>75</v>
      </c>
      <c r="AT28" s="94" t="s">
        <v>80</v>
      </c>
      <c r="AU28" s="95" t="s">
        <v>81</v>
      </c>
      <c r="AV28" s="86" t="s">
        <v>72</v>
      </c>
      <c r="AW28" s="71" t="s">
        <v>68</v>
      </c>
      <c r="AX28" s="93" t="s">
        <v>79</v>
      </c>
      <c r="AY28" s="91" t="s">
        <v>77</v>
      </c>
      <c r="AZ28" s="92" t="s">
        <v>78</v>
      </c>
      <c r="BA28" s="81" t="s">
        <v>66</v>
      </c>
      <c r="BB28" s="69" t="s">
        <v>67</v>
      </c>
      <c r="BC28" s="82" t="s">
        <v>68</v>
      </c>
      <c r="BD28" s="83" t="s">
        <v>67</v>
      </c>
      <c r="BE28" s="82" t="s">
        <v>68</v>
      </c>
      <c r="BF28" s="83" t="s">
        <v>67</v>
      </c>
      <c r="BG28" s="82" t="s">
        <v>68</v>
      </c>
      <c r="BH28" s="84" t="s">
        <v>69</v>
      </c>
      <c r="BI28" s="82" t="s">
        <v>68</v>
      </c>
    </row>
    <row r="29" spans="1:61" ht="15" customHeight="1" x14ac:dyDescent="0.25">
      <c r="A29" s="42">
        <v>23</v>
      </c>
      <c r="B29" s="82" t="s">
        <v>68</v>
      </c>
      <c r="C29" s="83" t="s">
        <v>67</v>
      </c>
      <c r="D29" s="82" t="s">
        <v>68</v>
      </c>
      <c r="E29" s="69" t="s">
        <v>67</v>
      </c>
      <c r="F29" s="82" t="s">
        <v>68</v>
      </c>
      <c r="G29" s="84" t="s">
        <v>69</v>
      </c>
      <c r="H29" s="82" t="s">
        <v>68</v>
      </c>
      <c r="I29" s="69" t="s">
        <v>67</v>
      </c>
      <c r="J29" s="85" t="s">
        <v>71</v>
      </c>
      <c r="K29" s="82" t="s">
        <v>68</v>
      </c>
      <c r="L29" s="72" t="s">
        <v>71</v>
      </c>
      <c r="M29" s="84" t="s">
        <v>69</v>
      </c>
      <c r="N29" s="86" t="s">
        <v>72</v>
      </c>
      <c r="O29" s="88" t="s">
        <v>74</v>
      </c>
      <c r="P29" s="89" t="s">
        <v>75</v>
      </c>
      <c r="Q29" s="84" t="s">
        <v>69</v>
      </c>
      <c r="R29" s="71" t="s">
        <v>68</v>
      </c>
      <c r="S29" s="86" t="s">
        <v>72</v>
      </c>
      <c r="T29" s="90" t="s">
        <v>76</v>
      </c>
      <c r="U29" s="86" t="s">
        <v>72</v>
      </c>
      <c r="V29" s="71" t="s">
        <v>68</v>
      </c>
      <c r="W29" s="89" t="s">
        <v>75</v>
      </c>
      <c r="X29" s="81" t="s">
        <v>66</v>
      </c>
      <c r="Y29" s="69" t="s">
        <v>67</v>
      </c>
      <c r="Z29" s="82" t="s">
        <v>68</v>
      </c>
      <c r="AA29" s="83" t="s">
        <v>67</v>
      </c>
      <c r="AB29" s="82" t="s">
        <v>68</v>
      </c>
      <c r="AC29" s="83" t="s">
        <v>67</v>
      </c>
      <c r="AD29" s="82" t="s">
        <v>68</v>
      </c>
      <c r="AE29" s="84" t="s">
        <v>69</v>
      </c>
      <c r="AF29" s="82" t="s">
        <v>68</v>
      </c>
      <c r="AG29" s="83" t="s">
        <v>67</v>
      </c>
      <c r="AH29" s="82" t="s">
        <v>68</v>
      </c>
      <c r="AI29" s="69" t="s">
        <v>67</v>
      </c>
      <c r="AJ29" s="82" t="s">
        <v>68</v>
      </c>
      <c r="AK29" s="84" t="s">
        <v>69</v>
      </c>
      <c r="AL29" s="82" t="s">
        <v>68</v>
      </c>
      <c r="AM29" s="69" t="s">
        <v>67</v>
      </c>
      <c r="AN29" s="85" t="s">
        <v>71</v>
      </c>
      <c r="AO29" s="82" t="s">
        <v>68</v>
      </c>
      <c r="AP29" s="83" t="s">
        <v>67</v>
      </c>
      <c r="AQ29" s="84" t="s">
        <v>69</v>
      </c>
      <c r="AR29" s="87" t="s">
        <v>73</v>
      </c>
      <c r="AS29" s="88" t="s">
        <v>74</v>
      </c>
      <c r="AT29" s="89" t="s">
        <v>75</v>
      </c>
      <c r="AU29" s="84" t="s">
        <v>69</v>
      </c>
      <c r="AV29" s="71" t="s">
        <v>68</v>
      </c>
      <c r="AW29" s="86" t="s">
        <v>72</v>
      </c>
      <c r="AX29" s="90" t="s">
        <v>76</v>
      </c>
      <c r="AY29" s="86" t="s">
        <v>72</v>
      </c>
      <c r="AZ29" s="71" t="s">
        <v>68</v>
      </c>
      <c r="BA29" s="89" t="s">
        <v>75</v>
      </c>
      <c r="BB29" s="81" t="s">
        <v>66</v>
      </c>
      <c r="BC29" s="69" t="s">
        <v>67</v>
      </c>
      <c r="BD29" s="82" t="s">
        <v>68</v>
      </c>
      <c r="BE29" s="83" t="s">
        <v>67</v>
      </c>
      <c r="BF29" s="82" t="s">
        <v>68</v>
      </c>
      <c r="BG29" s="83" t="s">
        <v>67</v>
      </c>
      <c r="BH29" s="82" t="s">
        <v>68</v>
      </c>
      <c r="BI29" s="84" t="s">
        <v>69</v>
      </c>
    </row>
    <row r="30" spans="1:61" ht="15" customHeight="1" x14ac:dyDescent="0.25">
      <c r="A30" s="42">
        <v>24</v>
      </c>
      <c r="B30" s="84" t="s">
        <v>69</v>
      </c>
      <c r="C30" s="82" t="s">
        <v>68</v>
      </c>
      <c r="D30" s="83" t="s">
        <v>67</v>
      </c>
      <c r="E30" s="82" t="s">
        <v>68</v>
      </c>
      <c r="F30" s="69" t="s">
        <v>67</v>
      </c>
      <c r="G30" s="82" t="s">
        <v>68</v>
      </c>
      <c r="H30" s="84" t="s">
        <v>69</v>
      </c>
      <c r="I30" s="82" t="s">
        <v>68</v>
      </c>
      <c r="J30" s="69" t="s">
        <v>67</v>
      </c>
      <c r="K30" s="85" t="s">
        <v>71</v>
      </c>
      <c r="L30" s="82" t="s">
        <v>68</v>
      </c>
      <c r="M30" s="83" t="s">
        <v>67</v>
      </c>
      <c r="N30" s="84" t="s">
        <v>69</v>
      </c>
      <c r="O30" s="71" t="s">
        <v>68</v>
      </c>
      <c r="P30" s="88" t="s">
        <v>74</v>
      </c>
      <c r="Q30" s="89" t="s">
        <v>75</v>
      </c>
      <c r="R30" s="94" t="s">
        <v>80</v>
      </c>
      <c r="S30" s="95" t="s">
        <v>81</v>
      </c>
      <c r="T30" s="86" t="s">
        <v>72</v>
      </c>
      <c r="U30" s="71" t="s">
        <v>68</v>
      </c>
      <c r="V30" s="93" t="s">
        <v>79</v>
      </c>
      <c r="W30" s="88" t="s">
        <v>74</v>
      </c>
      <c r="X30" s="92" t="s">
        <v>78</v>
      </c>
      <c r="Y30" s="73" t="s">
        <v>74</v>
      </c>
      <c r="Z30" s="84" t="s">
        <v>69</v>
      </c>
      <c r="AA30" s="82" t="s">
        <v>68</v>
      </c>
      <c r="AB30" s="83" t="s">
        <v>67</v>
      </c>
      <c r="AC30" s="82" t="s">
        <v>68</v>
      </c>
      <c r="AD30" s="83" t="s">
        <v>67</v>
      </c>
      <c r="AE30" s="82" t="s">
        <v>68</v>
      </c>
      <c r="AF30" s="84" t="s">
        <v>69</v>
      </c>
      <c r="AG30" s="82" t="s">
        <v>68</v>
      </c>
      <c r="AH30" s="83" t="s">
        <v>67</v>
      </c>
      <c r="AI30" s="82" t="s">
        <v>68</v>
      </c>
      <c r="AJ30" s="69" t="s">
        <v>67</v>
      </c>
      <c r="AK30" s="82" t="s">
        <v>68</v>
      </c>
      <c r="AL30" s="84" t="s">
        <v>69</v>
      </c>
      <c r="AM30" s="82" t="s">
        <v>68</v>
      </c>
      <c r="AN30" s="69" t="s">
        <v>67</v>
      </c>
      <c r="AO30" s="85" t="s">
        <v>71</v>
      </c>
      <c r="AP30" s="82" t="s">
        <v>68</v>
      </c>
      <c r="AQ30" s="83" t="s">
        <v>67</v>
      </c>
      <c r="AR30" s="84" t="s">
        <v>69</v>
      </c>
      <c r="AS30" s="71" t="s">
        <v>68</v>
      </c>
      <c r="AT30" s="88" t="s">
        <v>74</v>
      </c>
      <c r="AU30" s="89" t="s">
        <v>75</v>
      </c>
      <c r="AV30" s="94" t="s">
        <v>80</v>
      </c>
      <c r="AW30" s="95" t="s">
        <v>81</v>
      </c>
      <c r="AX30" s="86" t="s">
        <v>72</v>
      </c>
      <c r="AY30" s="71" t="s">
        <v>68</v>
      </c>
      <c r="AZ30" s="93" t="s">
        <v>79</v>
      </c>
      <c r="BA30" s="88" t="s">
        <v>74</v>
      </c>
      <c r="BB30" s="84" t="s">
        <v>69</v>
      </c>
      <c r="BC30" s="73" t="s">
        <v>74</v>
      </c>
      <c r="BD30" s="69" t="s">
        <v>67</v>
      </c>
      <c r="BE30" s="82" t="s">
        <v>68</v>
      </c>
      <c r="BF30" s="83" t="s">
        <v>67</v>
      </c>
      <c r="BG30" s="82" t="s">
        <v>68</v>
      </c>
      <c r="BH30" s="83" t="s">
        <v>67</v>
      </c>
      <c r="BI30" s="82" t="s">
        <v>68</v>
      </c>
    </row>
    <row r="31" spans="1:61" ht="15" customHeight="1" x14ac:dyDescent="0.25">
      <c r="A31" s="42">
        <v>25</v>
      </c>
      <c r="B31" s="82" t="s">
        <v>68</v>
      </c>
      <c r="C31" s="84" t="s">
        <v>69</v>
      </c>
      <c r="D31" s="82" t="s">
        <v>68</v>
      </c>
      <c r="E31" s="83" t="s">
        <v>67</v>
      </c>
      <c r="F31" s="82" t="s">
        <v>68</v>
      </c>
      <c r="G31" s="69" t="s">
        <v>67</v>
      </c>
      <c r="H31" s="82" t="s">
        <v>68</v>
      </c>
      <c r="I31" s="84" t="s">
        <v>69</v>
      </c>
      <c r="J31" s="82" t="s">
        <v>68</v>
      </c>
      <c r="K31" s="69" t="s">
        <v>67</v>
      </c>
      <c r="L31" s="85" t="s">
        <v>71</v>
      </c>
      <c r="M31" s="82" t="s">
        <v>68</v>
      </c>
      <c r="N31" s="83" t="s">
        <v>67</v>
      </c>
      <c r="O31" s="84" t="s">
        <v>69</v>
      </c>
      <c r="P31" s="72" t="s">
        <v>71</v>
      </c>
      <c r="Q31" s="88" t="s">
        <v>74</v>
      </c>
      <c r="R31" s="89" t="s">
        <v>75</v>
      </c>
      <c r="S31" s="84" t="s">
        <v>69</v>
      </c>
      <c r="T31" s="71" t="s">
        <v>68</v>
      </c>
      <c r="U31" s="86" t="s">
        <v>72</v>
      </c>
      <c r="V31" s="84" t="s">
        <v>69</v>
      </c>
      <c r="W31" s="71" t="s">
        <v>68</v>
      </c>
      <c r="X31" s="91" t="s">
        <v>77</v>
      </c>
      <c r="Y31" s="89" t="s">
        <v>75</v>
      </c>
      <c r="Z31" s="81" t="s">
        <v>66</v>
      </c>
      <c r="AA31" s="69" t="s">
        <v>67</v>
      </c>
      <c r="AB31" s="82" t="s">
        <v>68</v>
      </c>
      <c r="AC31" s="83" t="s">
        <v>67</v>
      </c>
      <c r="AD31" s="82" t="s">
        <v>68</v>
      </c>
      <c r="AE31" s="83" t="s">
        <v>67</v>
      </c>
      <c r="AF31" s="82" t="s">
        <v>68</v>
      </c>
      <c r="AG31" s="84" t="s">
        <v>69</v>
      </c>
      <c r="AH31" s="82" t="s">
        <v>68</v>
      </c>
      <c r="AI31" s="83" t="s">
        <v>67</v>
      </c>
      <c r="AJ31" s="82" t="s">
        <v>68</v>
      </c>
      <c r="AK31" s="69" t="s">
        <v>67</v>
      </c>
      <c r="AL31" s="82" t="s">
        <v>68</v>
      </c>
      <c r="AM31" s="84" t="s">
        <v>69</v>
      </c>
      <c r="AN31" s="82" t="s">
        <v>68</v>
      </c>
      <c r="AO31" s="70" t="s">
        <v>70</v>
      </c>
      <c r="AP31" s="85" t="s">
        <v>71</v>
      </c>
      <c r="AQ31" s="82" t="s">
        <v>68</v>
      </c>
      <c r="AR31" s="83" t="s">
        <v>67</v>
      </c>
      <c r="AS31" s="84" t="s">
        <v>69</v>
      </c>
      <c r="AT31" s="72" t="s">
        <v>71</v>
      </c>
      <c r="AU31" s="88" t="s">
        <v>74</v>
      </c>
      <c r="AV31" s="89" t="s">
        <v>75</v>
      </c>
      <c r="AW31" s="84" t="s">
        <v>69</v>
      </c>
      <c r="AX31" s="95" t="s">
        <v>81</v>
      </c>
      <c r="AY31" s="86" t="s">
        <v>72</v>
      </c>
      <c r="AZ31" s="84" t="s">
        <v>69</v>
      </c>
      <c r="BA31" s="93" t="s">
        <v>79</v>
      </c>
      <c r="BB31" s="91" t="s">
        <v>77</v>
      </c>
      <c r="BC31" s="89" t="s">
        <v>75</v>
      </c>
      <c r="BD31" s="81" t="s">
        <v>66</v>
      </c>
      <c r="BE31" s="69" t="s">
        <v>67</v>
      </c>
      <c r="BF31" s="82" t="s">
        <v>68</v>
      </c>
      <c r="BG31" s="83" t="s">
        <v>67</v>
      </c>
      <c r="BH31" s="82" t="s">
        <v>68</v>
      </c>
      <c r="BI31" s="83" t="s">
        <v>67</v>
      </c>
    </row>
    <row r="32" spans="1:61" ht="15" customHeight="1" x14ac:dyDescent="0.25">
      <c r="A32" s="42">
        <v>26</v>
      </c>
      <c r="B32" s="83" t="s">
        <v>67</v>
      </c>
      <c r="C32" s="82" t="s">
        <v>68</v>
      </c>
      <c r="D32" s="84" t="s">
        <v>69</v>
      </c>
      <c r="E32" s="82" t="s">
        <v>68</v>
      </c>
      <c r="F32" s="83" t="s">
        <v>67</v>
      </c>
      <c r="G32" s="82" t="s">
        <v>68</v>
      </c>
      <c r="H32" s="69" t="s">
        <v>67</v>
      </c>
      <c r="I32" s="82" t="s">
        <v>68</v>
      </c>
      <c r="J32" s="84" t="s">
        <v>69</v>
      </c>
      <c r="K32" s="82" t="s">
        <v>68</v>
      </c>
      <c r="L32" s="69" t="s">
        <v>67</v>
      </c>
      <c r="M32" s="85" t="s">
        <v>71</v>
      </c>
      <c r="N32" s="82" t="s">
        <v>68</v>
      </c>
      <c r="O32" s="83" t="s">
        <v>67</v>
      </c>
      <c r="P32" s="84" t="s">
        <v>69</v>
      </c>
      <c r="Q32" s="87" t="s">
        <v>73</v>
      </c>
      <c r="R32" s="88" t="s">
        <v>74</v>
      </c>
      <c r="S32" s="89" t="s">
        <v>75</v>
      </c>
      <c r="T32" s="94" t="s">
        <v>80</v>
      </c>
      <c r="U32" s="95" t="s">
        <v>81</v>
      </c>
      <c r="V32" s="86" t="s">
        <v>72</v>
      </c>
      <c r="W32" s="90" t="s">
        <v>76</v>
      </c>
      <c r="X32" s="86" t="s">
        <v>72</v>
      </c>
      <c r="Y32" s="71" t="s">
        <v>68</v>
      </c>
      <c r="Z32" s="92" t="s">
        <v>78</v>
      </c>
      <c r="AA32" s="73" t="s">
        <v>74</v>
      </c>
      <c r="AB32" s="69" t="s">
        <v>67</v>
      </c>
      <c r="AC32" s="82" t="s">
        <v>68</v>
      </c>
      <c r="AD32" s="83" t="s">
        <v>67</v>
      </c>
      <c r="AE32" s="82" t="s">
        <v>68</v>
      </c>
      <c r="AF32" s="83" t="s">
        <v>67</v>
      </c>
      <c r="AG32" s="82" t="s">
        <v>68</v>
      </c>
      <c r="AH32" s="84" t="s">
        <v>69</v>
      </c>
      <c r="AI32" s="82" t="s">
        <v>68</v>
      </c>
      <c r="AJ32" s="83" t="s">
        <v>67</v>
      </c>
      <c r="AK32" s="82" t="s">
        <v>68</v>
      </c>
      <c r="AL32" s="69" t="s">
        <v>67</v>
      </c>
      <c r="AM32" s="82" t="s">
        <v>68</v>
      </c>
      <c r="AN32" s="84" t="s">
        <v>69</v>
      </c>
      <c r="AO32" s="82" t="s">
        <v>68</v>
      </c>
      <c r="AP32" s="69" t="s">
        <v>67</v>
      </c>
      <c r="AQ32" s="85" t="s">
        <v>71</v>
      </c>
      <c r="AR32" s="82" t="s">
        <v>68</v>
      </c>
      <c r="AS32" s="83" t="s">
        <v>67</v>
      </c>
      <c r="AT32" s="84" t="s">
        <v>69</v>
      </c>
      <c r="AU32" s="87" t="s">
        <v>73</v>
      </c>
      <c r="AV32" s="88" t="s">
        <v>74</v>
      </c>
      <c r="AW32" s="89" t="s">
        <v>75</v>
      </c>
      <c r="AX32" s="94" t="s">
        <v>80</v>
      </c>
      <c r="AY32" s="95" t="s">
        <v>81</v>
      </c>
      <c r="AZ32" s="86" t="s">
        <v>72</v>
      </c>
      <c r="BA32" s="90" t="s">
        <v>76</v>
      </c>
      <c r="BB32" s="86" t="s">
        <v>72</v>
      </c>
      <c r="BC32" s="71" t="s">
        <v>68</v>
      </c>
      <c r="BD32" s="92" t="s">
        <v>78</v>
      </c>
      <c r="BE32" s="73" t="s">
        <v>74</v>
      </c>
      <c r="BF32" s="69" t="s">
        <v>67</v>
      </c>
      <c r="BG32" s="82" t="s">
        <v>68</v>
      </c>
      <c r="BH32" s="83" t="s">
        <v>67</v>
      </c>
      <c r="BI32" s="82" t="s">
        <v>68</v>
      </c>
    </row>
    <row r="33" spans="1:61" ht="15" customHeight="1" x14ac:dyDescent="0.25">
      <c r="A33" s="42">
        <v>27</v>
      </c>
      <c r="B33" s="82" t="s">
        <v>68</v>
      </c>
      <c r="C33" s="83" t="s">
        <v>67</v>
      </c>
      <c r="D33" s="82" t="s">
        <v>68</v>
      </c>
      <c r="E33" s="84" t="s">
        <v>69</v>
      </c>
      <c r="F33" s="82" t="s">
        <v>68</v>
      </c>
      <c r="G33" s="83" t="s">
        <v>67</v>
      </c>
      <c r="H33" s="82" t="s">
        <v>68</v>
      </c>
      <c r="I33" s="69" t="s">
        <v>67</v>
      </c>
      <c r="J33" s="82" t="s">
        <v>68</v>
      </c>
      <c r="K33" s="84" t="s">
        <v>69</v>
      </c>
      <c r="L33" s="82" t="s">
        <v>68</v>
      </c>
      <c r="M33" s="70" t="s">
        <v>70</v>
      </c>
      <c r="N33" s="85" t="s">
        <v>71</v>
      </c>
      <c r="O33" s="82" t="s">
        <v>68</v>
      </c>
      <c r="P33" s="72" t="s">
        <v>71</v>
      </c>
      <c r="Q33" s="84" t="s">
        <v>69</v>
      </c>
      <c r="R33" s="86" t="s">
        <v>72</v>
      </c>
      <c r="S33" s="88" t="s">
        <v>74</v>
      </c>
      <c r="T33" s="89" t="s">
        <v>75</v>
      </c>
      <c r="U33" s="84" t="s">
        <v>69</v>
      </c>
      <c r="V33" s="71" t="s">
        <v>68</v>
      </c>
      <c r="W33" s="86" t="s">
        <v>72</v>
      </c>
      <c r="X33" s="71" t="s">
        <v>68</v>
      </c>
      <c r="Y33" s="93" t="s">
        <v>79</v>
      </c>
      <c r="Z33" s="91" t="s">
        <v>77</v>
      </c>
      <c r="AA33" s="89" t="s">
        <v>75</v>
      </c>
      <c r="AB33" s="81" t="s">
        <v>66</v>
      </c>
      <c r="AC33" s="69" t="s">
        <v>67</v>
      </c>
      <c r="AD33" s="82" t="s">
        <v>68</v>
      </c>
      <c r="AE33" s="83" t="s">
        <v>67</v>
      </c>
      <c r="AF33" s="82" t="s">
        <v>68</v>
      </c>
      <c r="AG33" s="83" t="s">
        <v>67</v>
      </c>
      <c r="AH33" s="82" t="s">
        <v>68</v>
      </c>
      <c r="AI33" s="84" t="s">
        <v>69</v>
      </c>
      <c r="AJ33" s="82" t="s">
        <v>68</v>
      </c>
      <c r="AK33" s="83" t="s">
        <v>67</v>
      </c>
      <c r="AL33" s="82" t="s">
        <v>68</v>
      </c>
      <c r="AM33" s="69" t="s">
        <v>67</v>
      </c>
      <c r="AN33" s="82" t="s">
        <v>68</v>
      </c>
      <c r="AO33" s="84" t="s">
        <v>69</v>
      </c>
      <c r="AP33" s="82" t="s">
        <v>68</v>
      </c>
      <c r="AQ33" s="69" t="s">
        <v>67</v>
      </c>
      <c r="AR33" s="85" t="s">
        <v>71</v>
      </c>
      <c r="AS33" s="82" t="s">
        <v>68</v>
      </c>
      <c r="AT33" s="83" t="s">
        <v>67</v>
      </c>
      <c r="AU33" s="84" t="s">
        <v>69</v>
      </c>
      <c r="AV33" s="86" t="s">
        <v>72</v>
      </c>
      <c r="AW33" s="88" t="s">
        <v>74</v>
      </c>
      <c r="AX33" s="89" t="s">
        <v>75</v>
      </c>
      <c r="AY33" s="84" t="s">
        <v>69</v>
      </c>
      <c r="AZ33" s="71" t="s">
        <v>68</v>
      </c>
      <c r="BA33" s="86" t="s">
        <v>72</v>
      </c>
      <c r="BB33" s="71" t="s">
        <v>68</v>
      </c>
      <c r="BC33" s="93" t="s">
        <v>79</v>
      </c>
      <c r="BD33" s="91" t="s">
        <v>77</v>
      </c>
      <c r="BE33" s="89" t="s">
        <v>75</v>
      </c>
      <c r="BF33" s="81" t="s">
        <v>66</v>
      </c>
      <c r="BG33" s="69" t="s">
        <v>67</v>
      </c>
      <c r="BH33" s="82" t="s">
        <v>68</v>
      </c>
      <c r="BI33" s="83" t="s">
        <v>67</v>
      </c>
    </row>
    <row r="34" spans="1:61" ht="15" customHeight="1" x14ac:dyDescent="0.25">
      <c r="A34" s="42">
        <v>28</v>
      </c>
      <c r="B34" s="83" t="s">
        <v>67</v>
      </c>
      <c r="C34" s="82" t="s">
        <v>68</v>
      </c>
      <c r="D34" s="83" t="s">
        <v>67</v>
      </c>
      <c r="E34" s="82" t="s">
        <v>68</v>
      </c>
      <c r="F34" s="84" t="s">
        <v>69</v>
      </c>
      <c r="G34" s="82" t="s">
        <v>68</v>
      </c>
      <c r="H34" s="83" t="s">
        <v>67</v>
      </c>
      <c r="I34" s="82" t="s">
        <v>68</v>
      </c>
      <c r="J34" s="69" t="s">
        <v>67</v>
      </c>
      <c r="K34" s="82" t="s">
        <v>68</v>
      </c>
      <c r="L34" s="84" t="s">
        <v>69</v>
      </c>
      <c r="M34" s="82" t="s">
        <v>68</v>
      </c>
      <c r="N34" s="69" t="s">
        <v>67</v>
      </c>
      <c r="O34" s="85" t="s">
        <v>71</v>
      </c>
      <c r="P34" s="82" t="s">
        <v>68</v>
      </c>
      <c r="Q34" s="88" t="s">
        <v>74</v>
      </c>
      <c r="R34" s="84" t="s">
        <v>69</v>
      </c>
      <c r="S34" s="87" t="s">
        <v>73</v>
      </c>
      <c r="T34" s="88" t="s">
        <v>74</v>
      </c>
      <c r="U34" s="89" t="s">
        <v>75</v>
      </c>
      <c r="V34" s="94" t="s">
        <v>80</v>
      </c>
      <c r="W34" s="95" t="s">
        <v>81</v>
      </c>
      <c r="X34" s="86" t="s">
        <v>72</v>
      </c>
      <c r="Y34" s="90" t="s">
        <v>76</v>
      </c>
      <c r="Z34" s="86" t="s">
        <v>72</v>
      </c>
      <c r="AA34" s="91" t="s">
        <v>77</v>
      </c>
      <c r="AB34" s="92" t="s">
        <v>78</v>
      </c>
      <c r="AC34" s="81" t="s">
        <v>66</v>
      </c>
      <c r="AD34" s="89" t="s">
        <v>75</v>
      </c>
      <c r="AE34" s="82" t="s">
        <v>68</v>
      </c>
      <c r="AF34" s="83" t="s">
        <v>67</v>
      </c>
      <c r="AG34" s="82" t="s">
        <v>68</v>
      </c>
      <c r="AH34" s="83" t="s">
        <v>67</v>
      </c>
      <c r="AI34" s="82" t="s">
        <v>68</v>
      </c>
      <c r="AJ34" s="84" t="s">
        <v>69</v>
      </c>
      <c r="AK34" s="82" t="s">
        <v>68</v>
      </c>
      <c r="AL34" s="83" t="s">
        <v>67</v>
      </c>
      <c r="AM34" s="82" t="s">
        <v>68</v>
      </c>
      <c r="AN34" s="69" t="s">
        <v>67</v>
      </c>
      <c r="AO34" s="82" t="s">
        <v>68</v>
      </c>
      <c r="AP34" s="84" t="s">
        <v>69</v>
      </c>
      <c r="AQ34" s="82" t="s">
        <v>68</v>
      </c>
      <c r="AR34" s="69" t="s">
        <v>67</v>
      </c>
      <c r="AS34" s="85" t="s">
        <v>71</v>
      </c>
      <c r="AT34" s="82" t="s">
        <v>68</v>
      </c>
      <c r="AU34" s="83" t="s">
        <v>67</v>
      </c>
      <c r="AV34" s="84" t="s">
        <v>69</v>
      </c>
      <c r="AW34" s="87" t="s">
        <v>73</v>
      </c>
      <c r="AX34" s="88" t="s">
        <v>74</v>
      </c>
      <c r="AY34" s="89" t="s">
        <v>75</v>
      </c>
      <c r="AZ34" s="94" t="s">
        <v>80</v>
      </c>
      <c r="BA34" s="95" t="s">
        <v>81</v>
      </c>
      <c r="BB34" s="86" t="s">
        <v>72</v>
      </c>
      <c r="BC34" s="90" t="s">
        <v>76</v>
      </c>
      <c r="BD34" s="86" t="s">
        <v>72</v>
      </c>
      <c r="BE34" s="91" t="s">
        <v>77</v>
      </c>
      <c r="BF34" s="92" t="s">
        <v>78</v>
      </c>
      <c r="BG34" s="81" t="s">
        <v>66</v>
      </c>
      <c r="BH34" s="69" t="s">
        <v>67</v>
      </c>
      <c r="BI34" s="82" t="s">
        <v>68</v>
      </c>
    </row>
    <row r="35" spans="1:61" ht="15" customHeight="1" x14ac:dyDescent="0.25">
      <c r="A35" s="42">
        <v>29</v>
      </c>
      <c r="B35" s="82" t="s">
        <v>68</v>
      </c>
      <c r="C35" s="83" t="s">
        <v>67</v>
      </c>
      <c r="D35" s="82" t="s">
        <v>68</v>
      </c>
      <c r="E35" s="83" t="s">
        <v>67</v>
      </c>
      <c r="F35" s="82" t="s">
        <v>68</v>
      </c>
      <c r="G35" s="84" t="s">
        <v>69</v>
      </c>
      <c r="H35" s="82" t="s">
        <v>68</v>
      </c>
      <c r="I35" s="83" t="s">
        <v>67</v>
      </c>
      <c r="J35" s="82" t="s">
        <v>68</v>
      </c>
      <c r="K35" s="69" t="s">
        <v>67</v>
      </c>
      <c r="L35" s="82" t="s">
        <v>68</v>
      </c>
      <c r="M35" s="84" t="s">
        <v>69</v>
      </c>
      <c r="N35" s="82" t="s">
        <v>68</v>
      </c>
      <c r="O35" s="70" t="s">
        <v>70</v>
      </c>
      <c r="P35" s="85" t="s">
        <v>71</v>
      </c>
      <c r="Q35" s="82" t="s">
        <v>68</v>
      </c>
      <c r="R35" s="81" t="s">
        <v>66</v>
      </c>
      <c r="S35" s="84" t="s">
        <v>69</v>
      </c>
      <c r="T35" s="72" t="s">
        <v>71</v>
      </c>
      <c r="U35" s="88" t="s">
        <v>74</v>
      </c>
      <c r="V35" s="89" t="s">
        <v>75</v>
      </c>
      <c r="W35" s="84" t="s">
        <v>69</v>
      </c>
      <c r="X35" s="71" t="s">
        <v>68</v>
      </c>
      <c r="Y35" s="86" t="s">
        <v>72</v>
      </c>
      <c r="Z35" s="71" t="s">
        <v>68</v>
      </c>
      <c r="AA35" s="93" t="s">
        <v>79</v>
      </c>
      <c r="AB35" s="71" t="s">
        <v>68</v>
      </c>
      <c r="AC35" s="92" t="s">
        <v>78</v>
      </c>
      <c r="AD35" s="81" t="s">
        <v>66</v>
      </c>
      <c r="AE35" s="69" t="s">
        <v>67</v>
      </c>
      <c r="AF35" s="82" t="s">
        <v>68</v>
      </c>
      <c r="AG35" s="83" t="s">
        <v>67</v>
      </c>
      <c r="AH35" s="82" t="s">
        <v>68</v>
      </c>
      <c r="AI35" s="83" t="s">
        <v>67</v>
      </c>
      <c r="AJ35" s="82" t="s">
        <v>68</v>
      </c>
      <c r="AK35" s="84" t="s">
        <v>69</v>
      </c>
      <c r="AL35" s="82" t="s">
        <v>68</v>
      </c>
      <c r="AM35" s="83" t="s">
        <v>67</v>
      </c>
      <c r="AN35" s="82" t="s">
        <v>68</v>
      </c>
      <c r="AO35" s="69" t="s">
        <v>67</v>
      </c>
      <c r="AP35" s="82" t="s">
        <v>68</v>
      </c>
      <c r="AQ35" s="84" t="s">
        <v>69</v>
      </c>
      <c r="AR35" s="82" t="s">
        <v>68</v>
      </c>
      <c r="AS35" s="70" t="s">
        <v>70</v>
      </c>
      <c r="AT35" s="85" t="s">
        <v>71</v>
      </c>
      <c r="AU35" s="82" t="s">
        <v>68</v>
      </c>
      <c r="AV35" s="83" t="s">
        <v>67</v>
      </c>
      <c r="AW35" s="84" t="s">
        <v>69</v>
      </c>
      <c r="AX35" s="72" t="s">
        <v>71</v>
      </c>
      <c r="AY35" s="88" t="s">
        <v>74</v>
      </c>
      <c r="AZ35" s="89" t="s">
        <v>75</v>
      </c>
      <c r="BA35" s="94" t="s">
        <v>80</v>
      </c>
      <c r="BB35" s="71" t="s">
        <v>68</v>
      </c>
      <c r="BC35" s="86" t="s">
        <v>72</v>
      </c>
      <c r="BD35" s="71" t="s">
        <v>68</v>
      </c>
      <c r="BE35" s="93" t="s">
        <v>79</v>
      </c>
      <c r="BF35" s="71" t="s">
        <v>68</v>
      </c>
      <c r="BG35" s="92" t="s">
        <v>78</v>
      </c>
      <c r="BH35" s="81" t="s">
        <v>66</v>
      </c>
      <c r="BI35" s="69" t="s">
        <v>67</v>
      </c>
    </row>
    <row r="36" spans="1:61" ht="15" customHeight="1" x14ac:dyDescent="0.25">
      <c r="A36" s="42">
        <v>30</v>
      </c>
      <c r="B36" s="69" t="s">
        <v>67</v>
      </c>
      <c r="C36" s="82" t="s">
        <v>68</v>
      </c>
      <c r="D36" s="83" t="s">
        <v>67</v>
      </c>
      <c r="E36" s="82" t="s">
        <v>68</v>
      </c>
      <c r="F36" s="83" t="s">
        <v>67</v>
      </c>
      <c r="G36" s="82" t="s">
        <v>68</v>
      </c>
      <c r="H36" s="84" t="s">
        <v>69</v>
      </c>
      <c r="I36" s="82" t="s">
        <v>68</v>
      </c>
      <c r="J36" s="83" t="s">
        <v>67</v>
      </c>
      <c r="K36" s="82" t="s">
        <v>68</v>
      </c>
      <c r="L36" s="69" t="s">
        <v>67</v>
      </c>
      <c r="M36" s="82" t="s">
        <v>68</v>
      </c>
      <c r="N36" s="84" t="s">
        <v>69</v>
      </c>
      <c r="O36" s="82" t="s">
        <v>68</v>
      </c>
      <c r="P36" s="84" t="s">
        <v>69</v>
      </c>
      <c r="Q36" s="72" t="s">
        <v>71</v>
      </c>
      <c r="R36" s="82" t="s">
        <v>68</v>
      </c>
      <c r="S36" s="86" t="s">
        <v>72</v>
      </c>
      <c r="T36" s="84" t="s">
        <v>69</v>
      </c>
      <c r="U36" s="72" t="s">
        <v>71</v>
      </c>
      <c r="V36" s="83" t="s">
        <v>67</v>
      </c>
      <c r="W36" s="89" t="s">
        <v>75</v>
      </c>
      <c r="X36" s="94" t="s">
        <v>80</v>
      </c>
      <c r="Y36" s="71" t="s">
        <v>68</v>
      </c>
      <c r="Z36" s="86" t="s">
        <v>72</v>
      </c>
      <c r="AA36" s="90" t="s">
        <v>76</v>
      </c>
      <c r="AB36" s="86" t="s">
        <v>72</v>
      </c>
      <c r="AC36" s="91" t="s">
        <v>77</v>
      </c>
      <c r="AD36" s="92" t="s">
        <v>78</v>
      </c>
      <c r="AE36" s="81" t="s">
        <v>66</v>
      </c>
      <c r="AF36" s="69" t="s">
        <v>67</v>
      </c>
      <c r="AG36" s="82" t="s">
        <v>68</v>
      </c>
      <c r="AH36" s="83" t="s">
        <v>67</v>
      </c>
      <c r="AI36" s="82" t="s">
        <v>68</v>
      </c>
      <c r="AJ36" s="83" t="s">
        <v>67</v>
      </c>
      <c r="AK36" s="82" t="s">
        <v>68</v>
      </c>
      <c r="AL36" s="84" t="s">
        <v>69</v>
      </c>
      <c r="AM36" s="82" t="s">
        <v>68</v>
      </c>
      <c r="AN36" s="83" t="s">
        <v>67</v>
      </c>
      <c r="AO36" s="82" t="s">
        <v>68</v>
      </c>
      <c r="AP36" s="69" t="s">
        <v>67</v>
      </c>
      <c r="AQ36" s="82" t="s">
        <v>68</v>
      </c>
      <c r="AR36" s="84" t="s">
        <v>69</v>
      </c>
      <c r="AS36" s="82" t="s">
        <v>68</v>
      </c>
      <c r="AT36" s="84" t="s">
        <v>69</v>
      </c>
      <c r="AU36" s="72" t="s">
        <v>71</v>
      </c>
      <c r="AV36" s="82" t="s">
        <v>68</v>
      </c>
      <c r="AW36" s="83" t="s">
        <v>67</v>
      </c>
      <c r="AX36" s="84" t="s">
        <v>69</v>
      </c>
      <c r="AY36" s="87" t="s">
        <v>73</v>
      </c>
      <c r="AZ36" s="85" t="s">
        <v>71</v>
      </c>
      <c r="BA36" s="89" t="s">
        <v>75</v>
      </c>
      <c r="BB36" s="94" t="s">
        <v>80</v>
      </c>
      <c r="BC36" s="71" t="s">
        <v>68</v>
      </c>
      <c r="BD36" s="86" t="s">
        <v>72</v>
      </c>
      <c r="BE36" s="90" t="s">
        <v>76</v>
      </c>
      <c r="BF36" s="86" t="s">
        <v>72</v>
      </c>
      <c r="BG36" s="91" t="s">
        <v>77</v>
      </c>
      <c r="BH36" s="92" t="s">
        <v>78</v>
      </c>
      <c r="BI36" s="81" t="s">
        <v>66</v>
      </c>
    </row>
    <row r="37" spans="1:61" ht="15" hidden="1" customHeight="1" x14ac:dyDescent="0.25"/>
    <row r="38" spans="1:61" ht="15" hidden="1" customHeight="1" x14ac:dyDescent="0.25">
      <c r="A38" s="64" t="s">
        <v>75</v>
      </c>
      <c r="B38" s="16">
        <f>COUNTIF(B$7:B$35,$A38)</f>
        <v>1</v>
      </c>
      <c r="C38" s="16">
        <f t="shared" ref="C38:AE47" si="0">COUNTIF(C$7:C$35,$A38)</f>
        <v>1</v>
      </c>
      <c r="D38" s="16">
        <f t="shared" si="0"/>
        <v>1</v>
      </c>
      <c r="E38" s="16">
        <f t="shared" si="0"/>
        <v>1</v>
      </c>
      <c r="F38" s="16">
        <f t="shared" si="0"/>
        <v>1</v>
      </c>
      <c r="G38" s="16">
        <f t="shared" si="0"/>
        <v>2</v>
      </c>
      <c r="H38" s="16">
        <f t="shared" si="0"/>
        <v>1</v>
      </c>
      <c r="I38" s="16">
        <f t="shared" si="0"/>
        <v>2</v>
      </c>
      <c r="J38" s="16">
        <f t="shared" si="0"/>
        <v>1</v>
      </c>
      <c r="K38" s="16">
        <f t="shared" si="0"/>
        <v>2</v>
      </c>
      <c r="L38" s="16">
        <f t="shared" si="0"/>
        <v>1</v>
      </c>
      <c r="M38" s="16">
        <f t="shared" si="0"/>
        <v>2</v>
      </c>
      <c r="N38" s="16">
        <f t="shared" si="0"/>
        <v>2</v>
      </c>
      <c r="O38" s="16">
        <f t="shared" si="0"/>
        <v>2</v>
      </c>
      <c r="P38" s="16">
        <f t="shared" si="0"/>
        <v>1</v>
      </c>
      <c r="Q38" s="16">
        <f t="shared" si="0"/>
        <v>2</v>
      </c>
      <c r="R38" s="16">
        <f t="shared" si="0"/>
        <v>1</v>
      </c>
      <c r="S38" s="16">
        <f t="shared" si="0"/>
        <v>2</v>
      </c>
      <c r="T38" s="16">
        <f t="shared" si="0"/>
        <v>1</v>
      </c>
      <c r="U38" s="16">
        <f t="shared" si="0"/>
        <v>2</v>
      </c>
      <c r="V38" s="16">
        <f t="shared" si="0"/>
        <v>1</v>
      </c>
      <c r="W38" s="16">
        <f t="shared" si="0"/>
        <v>1</v>
      </c>
      <c r="X38" s="16">
        <f t="shared" si="0"/>
        <v>1</v>
      </c>
      <c r="Y38" s="16">
        <f t="shared" si="0"/>
        <v>2</v>
      </c>
      <c r="Z38" s="16">
        <f t="shared" si="0"/>
        <v>1</v>
      </c>
      <c r="AA38" s="16">
        <f t="shared" si="0"/>
        <v>2</v>
      </c>
      <c r="AB38" s="16">
        <f t="shared" si="0"/>
        <v>1</v>
      </c>
      <c r="AC38" s="16">
        <f t="shared" si="0"/>
        <v>1</v>
      </c>
      <c r="AD38" s="16">
        <f t="shared" si="0"/>
        <v>2</v>
      </c>
      <c r="AE38" s="16">
        <f t="shared" si="0"/>
        <v>1</v>
      </c>
    </row>
    <row r="39" spans="1:61" ht="15" hidden="1" customHeight="1" x14ac:dyDescent="0.25">
      <c r="A39" s="60" t="s">
        <v>67</v>
      </c>
      <c r="B39" s="16">
        <f t="shared" ref="B39:Q54" si="1">COUNTIF(B$7:B$35,$A39)</f>
        <v>6</v>
      </c>
      <c r="C39" s="16">
        <f t="shared" si="1"/>
        <v>7</v>
      </c>
      <c r="D39" s="16">
        <f t="shared" si="1"/>
        <v>6</v>
      </c>
      <c r="E39" s="16">
        <f t="shared" si="1"/>
        <v>7</v>
      </c>
      <c r="F39" s="16">
        <f t="shared" si="1"/>
        <v>6</v>
      </c>
      <c r="G39" s="16">
        <f t="shared" si="1"/>
        <v>7</v>
      </c>
      <c r="H39" s="16">
        <f t="shared" si="1"/>
        <v>7</v>
      </c>
      <c r="I39" s="16">
        <f t="shared" si="1"/>
        <v>7</v>
      </c>
      <c r="J39" s="16">
        <f t="shared" si="1"/>
        <v>6</v>
      </c>
      <c r="K39" s="16">
        <f t="shared" si="1"/>
        <v>7</v>
      </c>
      <c r="L39" s="16">
        <f t="shared" si="1"/>
        <v>5</v>
      </c>
      <c r="M39" s="16">
        <f t="shared" si="1"/>
        <v>6</v>
      </c>
      <c r="N39" s="16">
        <f t="shared" si="1"/>
        <v>7</v>
      </c>
      <c r="O39" s="16">
        <f t="shared" si="1"/>
        <v>6</v>
      </c>
      <c r="P39" s="16">
        <f t="shared" si="1"/>
        <v>5</v>
      </c>
      <c r="Q39" s="16">
        <f t="shared" si="1"/>
        <v>5</v>
      </c>
      <c r="R39" s="16">
        <f t="shared" si="0"/>
        <v>6</v>
      </c>
      <c r="S39" s="16">
        <f t="shared" si="0"/>
        <v>5</v>
      </c>
      <c r="T39" s="16">
        <f t="shared" si="0"/>
        <v>6</v>
      </c>
      <c r="U39" s="16">
        <f t="shared" si="0"/>
        <v>6</v>
      </c>
      <c r="V39" s="16">
        <f t="shared" si="0"/>
        <v>7</v>
      </c>
      <c r="W39" s="16">
        <f t="shared" si="0"/>
        <v>4</v>
      </c>
      <c r="X39" s="16">
        <f t="shared" si="0"/>
        <v>7</v>
      </c>
      <c r="Y39" s="16">
        <f t="shared" si="0"/>
        <v>7</v>
      </c>
      <c r="Z39" s="16">
        <f t="shared" si="0"/>
        <v>6</v>
      </c>
      <c r="AA39" s="16">
        <f t="shared" si="0"/>
        <v>6</v>
      </c>
      <c r="AB39" s="16">
        <f t="shared" si="0"/>
        <v>7</v>
      </c>
      <c r="AC39" s="16">
        <f t="shared" si="0"/>
        <v>7</v>
      </c>
      <c r="AD39" s="16">
        <f t="shared" si="0"/>
        <v>6</v>
      </c>
      <c r="AE39" s="16">
        <f t="shared" si="0"/>
        <v>6</v>
      </c>
    </row>
    <row r="40" spans="1:61" ht="15" hidden="1" customHeight="1" x14ac:dyDescent="0.25">
      <c r="A40" s="65" t="s">
        <v>69</v>
      </c>
      <c r="B40" s="16">
        <f t="shared" si="1"/>
        <v>3</v>
      </c>
      <c r="C40" s="16">
        <f t="shared" si="0"/>
        <v>3</v>
      </c>
      <c r="D40" s="16">
        <f t="shared" si="0"/>
        <v>3</v>
      </c>
      <c r="E40" s="16">
        <f t="shared" si="0"/>
        <v>4</v>
      </c>
      <c r="F40" s="16">
        <f t="shared" si="0"/>
        <v>3</v>
      </c>
      <c r="G40" s="16">
        <f t="shared" si="0"/>
        <v>4</v>
      </c>
      <c r="H40" s="16">
        <f t="shared" si="0"/>
        <v>3</v>
      </c>
      <c r="I40" s="16">
        <f t="shared" si="0"/>
        <v>4</v>
      </c>
      <c r="J40" s="16">
        <f t="shared" si="0"/>
        <v>4</v>
      </c>
      <c r="K40" s="16">
        <f t="shared" si="0"/>
        <v>4</v>
      </c>
      <c r="L40" s="16">
        <f t="shared" si="0"/>
        <v>3</v>
      </c>
      <c r="M40" s="16">
        <f t="shared" si="0"/>
        <v>4</v>
      </c>
      <c r="N40" s="16">
        <f t="shared" si="0"/>
        <v>2</v>
      </c>
      <c r="O40" s="16">
        <f t="shared" si="0"/>
        <v>4</v>
      </c>
      <c r="P40" s="16">
        <f t="shared" si="0"/>
        <v>3</v>
      </c>
      <c r="Q40" s="16">
        <f t="shared" si="0"/>
        <v>4</v>
      </c>
      <c r="R40" s="16">
        <f t="shared" si="0"/>
        <v>3</v>
      </c>
      <c r="S40" s="16">
        <f t="shared" si="0"/>
        <v>4</v>
      </c>
      <c r="T40" s="16">
        <f t="shared" si="0"/>
        <v>2</v>
      </c>
      <c r="U40" s="16">
        <f t="shared" si="0"/>
        <v>5</v>
      </c>
      <c r="V40" s="16">
        <f t="shared" si="0"/>
        <v>4</v>
      </c>
      <c r="W40" s="16">
        <f t="shared" si="0"/>
        <v>4</v>
      </c>
      <c r="X40" s="16">
        <f t="shared" si="0"/>
        <v>3</v>
      </c>
      <c r="Y40" s="16">
        <f t="shared" si="0"/>
        <v>4</v>
      </c>
      <c r="Z40" s="16">
        <f t="shared" si="0"/>
        <v>4</v>
      </c>
      <c r="AA40" s="16">
        <f t="shared" si="0"/>
        <v>4</v>
      </c>
      <c r="AB40" s="16">
        <f t="shared" si="0"/>
        <v>3</v>
      </c>
      <c r="AC40" s="16">
        <f t="shared" si="0"/>
        <v>3</v>
      </c>
      <c r="AD40" s="16">
        <f t="shared" si="0"/>
        <v>4</v>
      </c>
      <c r="AE40" s="16">
        <f t="shared" si="0"/>
        <v>3</v>
      </c>
    </row>
    <row r="41" spans="1:61" ht="15" hidden="1" customHeight="1" x14ac:dyDescent="0.25">
      <c r="A41" s="66" t="s">
        <v>72</v>
      </c>
      <c r="B41" s="16">
        <f t="shared" si="1"/>
        <v>1</v>
      </c>
      <c r="C41" s="16">
        <f t="shared" si="0"/>
        <v>1</v>
      </c>
      <c r="D41" s="16">
        <f t="shared" si="0"/>
        <v>1</v>
      </c>
      <c r="E41" s="16">
        <f t="shared" si="0"/>
        <v>1</v>
      </c>
      <c r="F41" s="16">
        <f t="shared" si="0"/>
        <v>1</v>
      </c>
      <c r="G41" s="16">
        <f t="shared" si="0"/>
        <v>1</v>
      </c>
      <c r="H41" s="16">
        <f t="shared" si="0"/>
        <v>2</v>
      </c>
      <c r="I41" s="16">
        <f t="shared" si="0"/>
        <v>2</v>
      </c>
      <c r="J41" s="16">
        <f t="shared" si="0"/>
        <v>2</v>
      </c>
      <c r="K41" s="16">
        <f t="shared" si="0"/>
        <v>3</v>
      </c>
      <c r="L41" s="16">
        <f t="shared" si="0"/>
        <v>2</v>
      </c>
      <c r="M41" s="16">
        <f t="shared" si="0"/>
        <v>1</v>
      </c>
      <c r="N41" s="16">
        <f t="shared" si="0"/>
        <v>2</v>
      </c>
      <c r="O41" s="16">
        <f t="shared" si="0"/>
        <v>2</v>
      </c>
      <c r="P41" s="16">
        <f t="shared" si="0"/>
        <v>0</v>
      </c>
      <c r="Q41" s="16">
        <f t="shared" si="0"/>
        <v>2</v>
      </c>
      <c r="R41" s="16">
        <f t="shared" si="0"/>
        <v>2</v>
      </c>
      <c r="S41" s="16">
        <f t="shared" si="0"/>
        <v>3</v>
      </c>
      <c r="T41" s="16">
        <f t="shared" si="0"/>
        <v>2</v>
      </c>
      <c r="U41" s="16">
        <f t="shared" si="0"/>
        <v>2</v>
      </c>
      <c r="V41" s="16">
        <f t="shared" si="0"/>
        <v>1</v>
      </c>
      <c r="W41" s="16">
        <f t="shared" si="0"/>
        <v>2</v>
      </c>
      <c r="X41" s="16">
        <f t="shared" si="0"/>
        <v>2</v>
      </c>
      <c r="Y41" s="16">
        <f t="shared" si="0"/>
        <v>1</v>
      </c>
      <c r="Z41" s="16">
        <f t="shared" si="0"/>
        <v>1</v>
      </c>
      <c r="AA41" s="16">
        <f t="shared" si="0"/>
        <v>1</v>
      </c>
      <c r="AB41" s="16">
        <f t="shared" si="0"/>
        <v>1</v>
      </c>
      <c r="AC41" s="16">
        <f t="shared" si="0"/>
        <v>1</v>
      </c>
      <c r="AD41" s="16">
        <f t="shared" si="0"/>
        <v>1</v>
      </c>
      <c r="AE41" s="16">
        <f t="shared" si="0"/>
        <v>1</v>
      </c>
    </row>
    <row r="42" spans="1:61" ht="15" hidden="1" customHeight="1" x14ac:dyDescent="0.25">
      <c r="A42" s="63" t="s">
        <v>74</v>
      </c>
      <c r="B42" s="16">
        <f t="shared" si="1"/>
        <v>1</v>
      </c>
      <c r="C42" s="16">
        <f t="shared" si="0"/>
        <v>1</v>
      </c>
      <c r="D42" s="16">
        <f t="shared" si="0"/>
        <v>1</v>
      </c>
      <c r="E42" s="16">
        <f t="shared" si="0"/>
        <v>1</v>
      </c>
      <c r="F42" s="16">
        <f t="shared" si="0"/>
        <v>2</v>
      </c>
      <c r="G42" s="16">
        <f t="shared" si="0"/>
        <v>1</v>
      </c>
      <c r="H42" s="16">
        <f t="shared" si="0"/>
        <v>2</v>
      </c>
      <c r="I42" s="16">
        <f t="shared" si="0"/>
        <v>1</v>
      </c>
      <c r="J42" s="16">
        <f t="shared" si="0"/>
        <v>2</v>
      </c>
      <c r="K42" s="16">
        <f t="shared" si="0"/>
        <v>1</v>
      </c>
      <c r="L42" s="16">
        <f t="shared" si="0"/>
        <v>2</v>
      </c>
      <c r="M42" s="16">
        <f t="shared" si="0"/>
        <v>1</v>
      </c>
      <c r="N42" s="16">
        <f t="shared" si="0"/>
        <v>2</v>
      </c>
      <c r="O42" s="16">
        <f t="shared" si="0"/>
        <v>2</v>
      </c>
      <c r="P42" s="16">
        <f t="shared" si="0"/>
        <v>2</v>
      </c>
      <c r="Q42" s="16">
        <f t="shared" si="0"/>
        <v>3</v>
      </c>
      <c r="R42" s="16">
        <f t="shared" si="0"/>
        <v>2</v>
      </c>
      <c r="S42" s="16">
        <f t="shared" si="0"/>
        <v>2</v>
      </c>
      <c r="T42" s="16">
        <f t="shared" si="0"/>
        <v>2</v>
      </c>
      <c r="U42" s="16">
        <f t="shared" si="0"/>
        <v>1</v>
      </c>
      <c r="V42" s="16">
        <f t="shared" si="0"/>
        <v>1</v>
      </c>
      <c r="W42" s="16">
        <f t="shared" si="0"/>
        <v>2</v>
      </c>
      <c r="X42" s="16">
        <f t="shared" si="0"/>
        <v>1</v>
      </c>
      <c r="Y42" s="16">
        <f t="shared" si="0"/>
        <v>2</v>
      </c>
      <c r="Z42" s="16">
        <f t="shared" si="0"/>
        <v>1</v>
      </c>
      <c r="AA42" s="16">
        <f t="shared" si="0"/>
        <v>2</v>
      </c>
      <c r="AB42" s="16">
        <f t="shared" si="0"/>
        <v>1</v>
      </c>
      <c r="AC42" s="16">
        <f t="shared" si="0"/>
        <v>1</v>
      </c>
      <c r="AD42" s="16">
        <f t="shared" si="0"/>
        <v>1</v>
      </c>
      <c r="AE42" s="16">
        <f t="shared" si="0"/>
        <v>1</v>
      </c>
    </row>
    <row r="43" spans="1:61" ht="15" hidden="1" customHeight="1" x14ac:dyDescent="0.25">
      <c r="A43" s="62" t="s">
        <v>71</v>
      </c>
      <c r="B43" s="16">
        <f t="shared" si="1"/>
        <v>1</v>
      </c>
      <c r="C43" s="16">
        <f t="shared" si="0"/>
        <v>1</v>
      </c>
      <c r="D43" s="16">
        <f t="shared" si="0"/>
        <v>1</v>
      </c>
      <c r="E43" s="16">
        <f t="shared" si="0"/>
        <v>1</v>
      </c>
      <c r="F43" s="16">
        <f t="shared" si="0"/>
        <v>2</v>
      </c>
      <c r="G43" s="16">
        <f t="shared" si="0"/>
        <v>1</v>
      </c>
      <c r="H43" s="16">
        <f t="shared" si="0"/>
        <v>2</v>
      </c>
      <c r="I43" s="16">
        <f t="shared" si="0"/>
        <v>1</v>
      </c>
      <c r="J43" s="16">
        <f t="shared" si="0"/>
        <v>1</v>
      </c>
      <c r="K43" s="16">
        <f t="shared" si="0"/>
        <v>1</v>
      </c>
      <c r="L43" s="16">
        <f t="shared" si="0"/>
        <v>2</v>
      </c>
      <c r="M43" s="16">
        <f t="shared" si="0"/>
        <v>1</v>
      </c>
      <c r="N43" s="16">
        <f t="shared" si="0"/>
        <v>1</v>
      </c>
      <c r="O43" s="16">
        <f t="shared" si="0"/>
        <v>1</v>
      </c>
      <c r="P43" s="16">
        <f t="shared" si="0"/>
        <v>3</v>
      </c>
      <c r="Q43" s="16">
        <f t="shared" si="0"/>
        <v>0</v>
      </c>
      <c r="R43" s="16">
        <f t="shared" si="0"/>
        <v>1</v>
      </c>
      <c r="S43" s="16">
        <f t="shared" si="0"/>
        <v>1</v>
      </c>
      <c r="T43" s="16">
        <f t="shared" si="0"/>
        <v>2</v>
      </c>
      <c r="U43" s="16">
        <f t="shared" si="0"/>
        <v>1</v>
      </c>
      <c r="V43" s="16">
        <f t="shared" si="0"/>
        <v>1</v>
      </c>
      <c r="W43" s="16">
        <f t="shared" si="0"/>
        <v>2</v>
      </c>
      <c r="X43" s="16">
        <f t="shared" si="0"/>
        <v>1</v>
      </c>
      <c r="Y43" s="16">
        <f t="shared" si="0"/>
        <v>1</v>
      </c>
      <c r="Z43" s="16">
        <f t="shared" si="0"/>
        <v>1</v>
      </c>
      <c r="AA43" s="16">
        <f t="shared" si="0"/>
        <v>1</v>
      </c>
      <c r="AB43" s="16">
        <f t="shared" si="0"/>
        <v>1</v>
      </c>
      <c r="AC43" s="16">
        <f t="shared" si="0"/>
        <v>1</v>
      </c>
      <c r="AD43" s="16">
        <f t="shared" si="0"/>
        <v>1</v>
      </c>
      <c r="AE43" s="16">
        <f t="shared" si="0"/>
        <v>1</v>
      </c>
    </row>
    <row r="44" spans="1:61" ht="15" hidden="1" customHeight="1" x14ac:dyDescent="0.25">
      <c r="A44" s="61" t="s">
        <v>68</v>
      </c>
      <c r="B44" s="16">
        <f t="shared" si="1"/>
        <v>8</v>
      </c>
      <c r="C44" s="16">
        <f t="shared" si="0"/>
        <v>7</v>
      </c>
      <c r="D44" s="16">
        <f t="shared" si="0"/>
        <v>8</v>
      </c>
      <c r="E44" s="16">
        <f t="shared" si="0"/>
        <v>7</v>
      </c>
      <c r="F44" s="16">
        <f t="shared" si="0"/>
        <v>10</v>
      </c>
      <c r="G44" s="16">
        <f t="shared" si="0"/>
        <v>8</v>
      </c>
      <c r="H44" s="16">
        <f t="shared" si="0"/>
        <v>10</v>
      </c>
      <c r="I44" s="16">
        <f t="shared" si="0"/>
        <v>9</v>
      </c>
      <c r="J44" s="16">
        <f t="shared" si="0"/>
        <v>10</v>
      </c>
      <c r="K44" s="16">
        <f t="shared" si="0"/>
        <v>8</v>
      </c>
      <c r="L44" s="16">
        <f t="shared" si="0"/>
        <v>9</v>
      </c>
      <c r="M44" s="16">
        <f t="shared" si="0"/>
        <v>9</v>
      </c>
      <c r="N44" s="16">
        <f t="shared" si="0"/>
        <v>10</v>
      </c>
      <c r="O44" s="16">
        <f t="shared" si="0"/>
        <v>9</v>
      </c>
      <c r="P44" s="16">
        <f t="shared" si="0"/>
        <v>9</v>
      </c>
      <c r="Q44" s="16">
        <f t="shared" si="0"/>
        <v>10</v>
      </c>
      <c r="R44" s="16">
        <f t="shared" si="0"/>
        <v>8</v>
      </c>
      <c r="S44" s="16">
        <f t="shared" si="0"/>
        <v>8</v>
      </c>
      <c r="T44" s="16">
        <f t="shared" si="0"/>
        <v>9</v>
      </c>
      <c r="U44" s="16">
        <f t="shared" si="0"/>
        <v>9</v>
      </c>
      <c r="V44" s="16">
        <f t="shared" si="0"/>
        <v>10</v>
      </c>
      <c r="W44" s="16">
        <f t="shared" si="0"/>
        <v>9</v>
      </c>
      <c r="X44" s="16">
        <f t="shared" si="0"/>
        <v>10</v>
      </c>
      <c r="Y44" s="16">
        <f t="shared" si="0"/>
        <v>10</v>
      </c>
      <c r="Z44" s="16">
        <f t="shared" si="0"/>
        <v>10</v>
      </c>
      <c r="AA44" s="16">
        <f t="shared" si="0"/>
        <v>8</v>
      </c>
      <c r="AB44" s="16">
        <f t="shared" si="0"/>
        <v>11</v>
      </c>
      <c r="AC44" s="16">
        <f t="shared" si="0"/>
        <v>9</v>
      </c>
      <c r="AD44" s="16">
        <f t="shared" si="0"/>
        <v>9</v>
      </c>
      <c r="AE44" s="16">
        <f t="shared" si="0"/>
        <v>10</v>
      </c>
    </row>
    <row r="45" spans="1:61" ht="15" hidden="1" customHeight="1" x14ac:dyDescent="0.25">
      <c r="A45" s="96" t="s">
        <v>66</v>
      </c>
      <c r="B45" s="16">
        <f t="shared" si="1"/>
        <v>1</v>
      </c>
      <c r="C45" s="16">
        <f t="shared" si="0"/>
        <v>1</v>
      </c>
      <c r="D45" s="16">
        <f t="shared" si="0"/>
        <v>1</v>
      </c>
      <c r="E45" s="16">
        <f t="shared" si="0"/>
        <v>1</v>
      </c>
      <c r="F45" s="16">
        <f t="shared" si="0"/>
        <v>0</v>
      </c>
      <c r="G45" s="16">
        <f t="shared" si="0"/>
        <v>1</v>
      </c>
      <c r="H45" s="16">
        <f t="shared" si="0"/>
        <v>0</v>
      </c>
      <c r="I45" s="16">
        <f t="shared" si="0"/>
        <v>0</v>
      </c>
      <c r="J45" s="16">
        <f t="shared" si="0"/>
        <v>0</v>
      </c>
      <c r="K45" s="16">
        <f t="shared" si="0"/>
        <v>1</v>
      </c>
      <c r="L45" s="16">
        <f t="shared" si="0"/>
        <v>0</v>
      </c>
      <c r="M45" s="16">
        <f t="shared" si="0"/>
        <v>1</v>
      </c>
      <c r="N45" s="16">
        <f t="shared" si="0"/>
        <v>0</v>
      </c>
      <c r="O45" s="16">
        <f t="shared" si="0"/>
        <v>1</v>
      </c>
      <c r="P45" s="16">
        <f t="shared" si="0"/>
        <v>0</v>
      </c>
      <c r="Q45" s="16">
        <f t="shared" si="0"/>
        <v>0</v>
      </c>
      <c r="R45" s="16">
        <f t="shared" si="0"/>
        <v>1</v>
      </c>
      <c r="S45" s="16">
        <f t="shared" si="0"/>
        <v>1</v>
      </c>
      <c r="T45" s="16">
        <f t="shared" si="0"/>
        <v>0</v>
      </c>
      <c r="U45" s="16">
        <f t="shared" si="0"/>
        <v>1</v>
      </c>
      <c r="V45" s="16">
        <f t="shared" si="0"/>
        <v>0</v>
      </c>
      <c r="W45" s="16">
        <f t="shared" si="0"/>
        <v>1</v>
      </c>
      <c r="X45" s="16">
        <f t="shared" si="0"/>
        <v>1</v>
      </c>
      <c r="Y45" s="16">
        <f t="shared" si="0"/>
        <v>0</v>
      </c>
      <c r="Z45" s="16">
        <f t="shared" si="0"/>
        <v>1</v>
      </c>
      <c r="AA45" s="16">
        <f t="shared" si="0"/>
        <v>0</v>
      </c>
      <c r="AB45" s="16">
        <f t="shared" si="0"/>
        <v>1</v>
      </c>
      <c r="AC45" s="16">
        <f t="shared" si="0"/>
        <v>1</v>
      </c>
      <c r="AD45" s="16">
        <f t="shared" si="0"/>
        <v>1</v>
      </c>
      <c r="AE45" s="16">
        <f t="shared" si="0"/>
        <v>0</v>
      </c>
    </row>
    <row r="46" spans="1:61" ht="15" hidden="1" customHeight="1" x14ac:dyDescent="0.25">
      <c r="A46" s="97" t="s">
        <v>76</v>
      </c>
      <c r="B46" s="16">
        <f t="shared" si="1"/>
        <v>1</v>
      </c>
      <c r="C46" s="16">
        <f t="shared" si="0"/>
        <v>1</v>
      </c>
      <c r="D46" s="16">
        <f t="shared" si="0"/>
        <v>1</v>
      </c>
      <c r="E46" s="16">
        <f t="shared" si="0"/>
        <v>1</v>
      </c>
      <c r="F46" s="16">
        <f t="shared" si="0"/>
        <v>1</v>
      </c>
      <c r="G46" s="16">
        <f t="shared" si="0"/>
        <v>0</v>
      </c>
      <c r="H46" s="16">
        <f t="shared" si="0"/>
        <v>0</v>
      </c>
      <c r="I46" s="16">
        <f t="shared" si="0"/>
        <v>0</v>
      </c>
      <c r="J46" s="16">
        <f t="shared" si="0"/>
        <v>1</v>
      </c>
      <c r="K46" s="16">
        <f t="shared" si="0"/>
        <v>0</v>
      </c>
      <c r="L46" s="16">
        <f t="shared" si="0"/>
        <v>1</v>
      </c>
      <c r="M46" s="16">
        <f t="shared" si="0"/>
        <v>0</v>
      </c>
      <c r="N46" s="16">
        <f t="shared" si="0"/>
        <v>1</v>
      </c>
      <c r="O46" s="16">
        <f t="shared" si="0"/>
        <v>0</v>
      </c>
      <c r="P46" s="16">
        <f t="shared" si="0"/>
        <v>1</v>
      </c>
      <c r="Q46" s="16">
        <f t="shared" si="0"/>
        <v>0</v>
      </c>
      <c r="R46" s="16">
        <f t="shared" si="0"/>
        <v>1</v>
      </c>
      <c r="S46" s="16">
        <f t="shared" si="0"/>
        <v>0</v>
      </c>
      <c r="T46" s="16">
        <f t="shared" si="0"/>
        <v>1</v>
      </c>
      <c r="U46" s="16">
        <f t="shared" si="0"/>
        <v>0</v>
      </c>
      <c r="V46" s="16">
        <f t="shared" si="0"/>
        <v>0</v>
      </c>
      <c r="W46" s="16">
        <f t="shared" si="0"/>
        <v>1</v>
      </c>
      <c r="X46" s="16">
        <f t="shared" si="0"/>
        <v>0</v>
      </c>
      <c r="Y46" s="16">
        <f t="shared" si="0"/>
        <v>1</v>
      </c>
      <c r="Z46" s="16">
        <f t="shared" si="0"/>
        <v>0</v>
      </c>
      <c r="AA46" s="16">
        <f t="shared" si="0"/>
        <v>0</v>
      </c>
      <c r="AB46" s="16">
        <f t="shared" si="0"/>
        <v>1</v>
      </c>
      <c r="AC46" s="16">
        <f t="shared" si="0"/>
        <v>1</v>
      </c>
      <c r="AD46" s="16">
        <f t="shared" si="0"/>
        <v>1</v>
      </c>
      <c r="AE46" s="16">
        <f t="shared" si="0"/>
        <v>0</v>
      </c>
    </row>
    <row r="47" spans="1:61" ht="15" hidden="1" customHeight="1" x14ac:dyDescent="0.25">
      <c r="A47" s="98" t="s">
        <v>77</v>
      </c>
      <c r="B47" s="16">
        <f t="shared" si="1"/>
        <v>1</v>
      </c>
      <c r="C47" s="16">
        <f t="shared" si="0"/>
        <v>1</v>
      </c>
      <c r="D47" s="16">
        <f t="shared" si="0"/>
        <v>1</v>
      </c>
      <c r="E47" s="16">
        <f t="shared" si="0"/>
        <v>1</v>
      </c>
      <c r="F47" s="16">
        <f t="shared" si="0"/>
        <v>0</v>
      </c>
      <c r="G47" s="16">
        <f t="shared" si="0"/>
        <v>1</v>
      </c>
      <c r="H47" s="16">
        <f t="shared" si="0"/>
        <v>0</v>
      </c>
      <c r="I47" s="16">
        <f t="shared" si="0"/>
        <v>0</v>
      </c>
      <c r="J47" s="16">
        <f t="shared" si="0"/>
        <v>1</v>
      </c>
      <c r="K47" s="16">
        <f t="shared" si="0"/>
        <v>0</v>
      </c>
      <c r="L47" s="16">
        <f t="shared" ref="L47:AE54" si="2">COUNTIF(L$7:L$35,$A47)</f>
        <v>1</v>
      </c>
      <c r="M47" s="16">
        <f t="shared" si="2"/>
        <v>0</v>
      </c>
      <c r="N47" s="16">
        <f t="shared" si="2"/>
        <v>1</v>
      </c>
      <c r="O47" s="16">
        <f t="shared" si="2"/>
        <v>0</v>
      </c>
      <c r="P47" s="16">
        <f t="shared" si="2"/>
        <v>1</v>
      </c>
      <c r="Q47" s="16">
        <f t="shared" si="2"/>
        <v>0</v>
      </c>
      <c r="R47" s="16">
        <f t="shared" si="2"/>
        <v>1</v>
      </c>
      <c r="S47" s="16">
        <f t="shared" si="2"/>
        <v>0</v>
      </c>
      <c r="T47" s="16">
        <f t="shared" si="2"/>
        <v>1</v>
      </c>
      <c r="U47" s="16">
        <f t="shared" si="2"/>
        <v>0</v>
      </c>
      <c r="V47" s="16">
        <f t="shared" si="2"/>
        <v>0</v>
      </c>
      <c r="W47" s="16">
        <f t="shared" si="2"/>
        <v>1</v>
      </c>
      <c r="X47" s="16">
        <f t="shared" si="2"/>
        <v>1</v>
      </c>
      <c r="Y47" s="16">
        <f t="shared" si="2"/>
        <v>0</v>
      </c>
      <c r="Z47" s="16">
        <f t="shared" si="2"/>
        <v>1</v>
      </c>
      <c r="AA47" s="16">
        <f t="shared" si="2"/>
        <v>1</v>
      </c>
      <c r="AB47" s="16">
        <f t="shared" si="2"/>
        <v>0</v>
      </c>
      <c r="AC47" s="16">
        <f t="shared" si="2"/>
        <v>0</v>
      </c>
      <c r="AD47" s="16">
        <f t="shared" si="2"/>
        <v>1</v>
      </c>
      <c r="AE47" s="16">
        <f t="shared" si="2"/>
        <v>1</v>
      </c>
    </row>
    <row r="48" spans="1:61" ht="15" hidden="1" customHeight="1" x14ac:dyDescent="0.25">
      <c r="A48" s="99" t="s">
        <v>79</v>
      </c>
      <c r="B48" s="16">
        <f t="shared" si="1"/>
        <v>1</v>
      </c>
      <c r="C48" s="16">
        <f t="shared" si="1"/>
        <v>1</v>
      </c>
      <c r="D48" s="16">
        <f t="shared" si="1"/>
        <v>1</v>
      </c>
      <c r="E48" s="16">
        <f t="shared" si="1"/>
        <v>1</v>
      </c>
      <c r="F48" s="16">
        <f t="shared" si="1"/>
        <v>1</v>
      </c>
      <c r="G48" s="16">
        <f t="shared" si="1"/>
        <v>1</v>
      </c>
      <c r="H48" s="16">
        <f t="shared" si="1"/>
        <v>0</v>
      </c>
      <c r="I48" s="16">
        <f t="shared" si="1"/>
        <v>1</v>
      </c>
      <c r="J48" s="16">
        <f t="shared" si="1"/>
        <v>0</v>
      </c>
      <c r="K48" s="16">
        <f t="shared" si="1"/>
        <v>1</v>
      </c>
      <c r="L48" s="16">
        <f t="shared" si="1"/>
        <v>0</v>
      </c>
      <c r="M48" s="16">
        <f t="shared" si="1"/>
        <v>1</v>
      </c>
      <c r="N48" s="16">
        <f t="shared" si="1"/>
        <v>0</v>
      </c>
      <c r="O48" s="16">
        <f t="shared" si="1"/>
        <v>0</v>
      </c>
      <c r="P48" s="16">
        <f t="shared" si="1"/>
        <v>1</v>
      </c>
      <c r="Q48" s="16">
        <f t="shared" si="1"/>
        <v>0</v>
      </c>
      <c r="R48" s="16">
        <f t="shared" si="2"/>
        <v>1</v>
      </c>
      <c r="S48" s="16">
        <f t="shared" si="2"/>
        <v>0</v>
      </c>
      <c r="T48" s="16">
        <f t="shared" si="2"/>
        <v>1</v>
      </c>
      <c r="U48" s="16">
        <f t="shared" si="2"/>
        <v>0</v>
      </c>
      <c r="V48" s="16">
        <f t="shared" si="2"/>
        <v>1</v>
      </c>
      <c r="W48" s="16">
        <f t="shared" si="2"/>
        <v>0</v>
      </c>
      <c r="X48" s="16">
        <f t="shared" si="2"/>
        <v>0</v>
      </c>
      <c r="Y48" s="16">
        <f t="shared" si="2"/>
        <v>1</v>
      </c>
      <c r="Z48" s="16">
        <f t="shared" si="2"/>
        <v>0</v>
      </c>
      <c r="AA48" s="16">
        <f t="shared" si="2"/>
        <v>1</v>
      </c>
      <c r="AB48" s="16">
        <f t="shared" si="2"/>
        <v>0</v>
      </c>
      <c r="AC48" s="16">
        <f t="shared" si="2"/>
        <v>0</v>
      </c>
      <c r="AD48" s="16">
        <f t="shared" si="2"/>
        <v>1</v>
      </c>
      <c r="AE48" s="16">
        <f t="shared" si="2"/>
        <v>1</v>
      </c>
    </row>
    <row r="49" spans="1:31" ht="15" hidden="1" customHeight="1" x14ac:dyDescent="0.25">
      <c r="A49" s="100" t="s">
        <v>80</v>
      </c>
      <c r="B49" s="16">
        <f t="shared" si="1"/>
        <v>1</v>
      </c>
      <c r="C49" s="16">
        <f t="shared" si="1"/>
        <v>1</v>
      </c>
      <c r="D49" s="16">
        <f t="shared" si="1"/>
        <v>1</v>
      </c>
      <c r="E49" s="16">
        <f t="shared" si="1"/>
        <v>0</v>
      </c>
      <c r="F49" s="16">
        <f t="shared" si="1"/>
        <v>1</v>
      </c>
      <c r="G49" s="16">
        <f t="shared" si="1"/>
        <v>0</v>
      </c>
      <c r="H49" s="16">
        <f t="shared" si="1"/>
        <v>1</v>
      </c>
      <c r="I49" s="16">
        <f t="shared" si="1"/>
        <v>0</v>
      </c>
      <c r="J49" s="16">
        <f t="shared" si="1"/>
        <v>0</v>
      </c>
      <c r="K49" s="16">
        <f t="shared" si="1"/>
        <v>0</v>
      </c>
      <c r="L49" s="16">
        <f t="shared" si="1"/>
        <v>1</v>
      </c>
      <c r="M49" s="16">
        <f t="shared" si="1"/>
        <v>0</v>
      </c>
      <c r="N49" s="16">
        <f t="shared" si="1"/>
        <v>1</v>
      </c>
      <c r="O49" s="16">
        <f t="shared" si="1"/>
        <v>0</v>
      </c>
      <c r="P49" s="16">
        <f t="shared" si="1"/>
        <v>1</v>
      </c>
      <c r="Q49" s="16">
        <f t="shared" si="1"/>
        <v>0</v>
      </c>
      <c r="R49" s="16">
        <f t="shared" si="2"/>
        <v>1</v>
      </c>
      <c r="S49" s="16">
        <f t="shared" si="2"/>
        <v>0</v>
      </c>
      <c r="T49" s="16">
        <f t="shared" si="2"/>
        <v>1</v>
      </c>
      <c r="U49" s="16">
        <f t="shared" si="2"/>
        <v>0</v>
      </c>
      <c r="V49" s="16">
        <f t="shared" si="2"/>
        <v>1</v>
      </c>
      <c r="W49" s="16">
        <f t="shared" si="2"/>
        <v>0</v>
      </c>
      <c r="X49" s="16">
        <f t="shared" si="2"/>
        <v>0</v>
      </c>
      <c r="Y49" s="16">
        <f t="shared" si="2"/>
        <v>0</v>
      </c>
      <c r="Z49" s="16">
        <f t="shared" si="2"/>
        <v>1</v>
      </c>
      <c r="AA49" s="16">
        <f t="shared" si="2"/>
        <v>0</v>
      </c>
      <c r="AB49" s="16">
        <f t="shared" si="2"/>
        <v>1</v>
      </c>
      <c r="AC49" s="16">
        <f t="shared" si="2"/>
        <v>1</v>
      </c>
      <c r="AD49" s="16">
        <f t="shared" si="2"/>
        <v>0</v>
      </c>
      <c r="AE49" s="16">
        <f t="shared" si="2"/>
        <v>1</v>
      </c>
    </row>
    <row r="50" spans="1:31" ht="15" hidden="1" customHeight="1" x14ac:dyDescent="0.25">
      <c r="A50" s="101" t="s">
        <v>78</v>
      </c>
      <c r="B50" s="16">
        <f t="shared" si="1"/>
        <v>1</v>
      </c>
      <c r="C50" s="16">
        <f t="shared" si="1"/>
        <v>1</v>
      </c>
      <c r="D50" s="16">
        <f t="shared" si="1"/>
        <v>1</v>
      </c>
      <c r="E50" s="16">
        <f t="shared" si="1"/>
        <v>1</v>
      </c>
      <c r="F50" s="16">
        <f t="shared" si="1"/>
        <v>1</v>
      </c>
      <c r="G50" s="16">
        <f t="shared" si="1"/>
        <v>0</v>
      </c>
      <c r="H50" s="16">
        <f t="shared" si="1"/>
        <v>1</v>
      </c>
      <c r="I50" s="16">
        <f t="shared" si="1"/>
        <v>0</v>
      </c>
      <c r="J50" s="16">
        <f t="shared" si="1"/>
        <v>1</v>
      </c>
      <c r="K50" s="16">
        <f t="shared" si="1"/>
        <v>0</v>
      </c>
      <c r="L50" s="16">
        <f t="shared" si="1"/>
        <v>1</v>
      </c>
      <c r="M50" s="16">
        <f t="shared" si="1"/>
        <v>0</v>
      </c>
      <c r="N50" s="16">
        <f t="shared" si="1"/>
        <v>0</v>
      </c>
      <c r="O50" s="16">
        <f t="shared" si="1"/>
        <v>0</v>
      </c>
      <c r="P50" s="16">
        <f t="shared" si="1"/>
        <v>1</v>
      </c>
      <c r="Q50" s="16">
        <f t="shared" si="1"/>
        <v>0</v>
      </c>
      <c r="R50" s="16">
        <f t="shared" si="2"/>
        <v>1</v>
      </c>
      <c r="S50" s="16">
        <f t="shared" si="2"/>
        <v>0</v>
      </c>
      <c r="T50" s="16">
        <f t="shared" si="2"/>
        <v>1</v>
      </c>
      <c r="U50" s="16">
        <f t="shared" si="2"/>
        <v>0</v>
      </c>
      <c r="V50" s="16">
        <f t="shared" si="2"/>
        <v>1</v>
      </c>
      <c r="W50" s="16">
        <f t="shared" si="2"/>
        <v>0</v>
      </c>
      <c r="X50" s="16">
        <f t="shared" si="2"/>
        <v>1</v>
      </c>
      <c r="Y50" s="16">
        <f t="shared" si="2"/>
        <v>0</v>
      </c>
      <c r="Z50" s="16">
        <f t="shared" si="2"/>
        <v>1</v>
      </c>
      <c r="AA50" s="16">
        <f t="shared" si="2"/>
        <v>0</v>
      </c>
      <c r="AB50" s="16">
        <f t="shared" si="2"/>
        <v>1</v>
      </c>
      <c r="AC50" s="16">
        <f t="shared" si="2"/>
        <v>1</v>
      </c>
      <c r="AD50" s="16">
        <f t="shared" si="2"/>
        <v>0</v>
      </c>
      <c r="AE50" s="16">
        <f t="shared" si="2"/>
        <v>1</v>
      </c>
    </row>
    <row r="51" spans="1:31" ht="15" hidden="1" customHeight="1" x14ac:dyDescent="0.25">
      <c r="A51" s="102" t="s">
        <v>81</v>
      </c>
      <c r="B51" s="16">
        <f t="shared" si="1"/>
        <v>1</v>
      </c>
      <c r="C51" s="16">
        <f t="shared" si="1"/>
        <v>1</v>
      </c>
      <c r="D51" s="16">
        <f t="shared" si="1"/>
        <v>1</v>
      </c>
      <c r="E51" s="16">
        <f t="shared" si="1"/>
        <v>1</v>
      </c>
      <c r="F51" s="16">
        <f t="shared" si="1"/>
        <v>0</v>
      </c>
      <c r="G51" s="16">
        <f t="shared" si="1"/>
        <v>1</v>
      </c>
      <c r="H51" s="16">
        <f t="shared" si="1"/>
        <v>0</v>
      </c>
      <c r="I51" s="16">
        <f t="shared" si="1"/>
        <v>1</v>
      </c>
      <c r="J51" s="16">
        <f t="shared" si="1"/>
        <v>0</v>
      </c>
      <c r="K51" s="16">
        <f t="shared" si="1"/>
        <v>1</v>
      </c>
      <c r="L51" s="16">
        <f t="shared" si="1"/>
        <v>0</v>
      </c>
      <c r="M51" s="16">
        <f t="shared" si="1"/>
        <v>1</v>
      </c>
      <c r="N51" s="16">
        <f t="shared" si="1"/>
        <v>0</v>
      </c>
      <c r="O51" s="16">
        <f t="shared" si="1"/>
        <v>1</v>
      </c>
      <c r="P51" s="16">
        <f t="shared" si="1"/>
        <v>1</v>
      </c>
      <c r="Q51" s="16">
        <f t="shared" si="1"/>
        <v>1</v>
      </c>
      <c r="R51" s="16">
        <f t="shared" si="2"/>
        <v>0</v>
      </c>
      <c r="S51" s="16">
        <f t="shared" si="2"/>
        <v>1</v>
      </c>
      <c r="T51" s="16">
        <f t="shared" si="2"/>
        <v>0</v>
      </c>
      <c r="U51" s="16">
        <f t="shared" si="2"/>
        <v>1</v>
      </c>
      <c r="V51" s="16">
        <f t="shared" si="2"/>
        <v>0</v>
      </c>
      <c r="W51" s="16">
        <f t="shared" si="2"/>
        <v>1</v>
      </c>
      <c r="X51" s="16">
        <f t="shared" si="2"/>
        <v>0</v>
      </c>
      <c r="Y51" s="16">
        <f t="shared" si="2"/>
        <v>0</v>
      </c>
      <c r="Z51" s="16">
        <f t="shared" si="2"/>
        <v>0</v>
      </c>
      <c r="AA51" s="16">
        <f t="shared" si="2"/>
        <v>1</v>
      </c>
      <c r="AB51" s="16">
        <f t="shared" si="2"/>
        <v>0</v>
      </c>
      <c r="AC51" s="16">
        <f t="shared" si="2"/>
        <v>1</v>
      </c>
      <c r="AD51" s="16">
        <f t="shared" si="2"/>
        <v>1</v>
      </c>
      <c r="AE51" s="16">
        <f t="shared" si="2"/>
        <v>0</v>
      </c>
    </row>
    <row r="52" spans="1:31" ht="15" hidden="1" customHeight="1" x14ac:dyDescent="0.25">
      <c r="A52" s="103" t="s">
        <v>73</v>
      </c>
      <c r="B52" s="16">
        <f t="shared" si="1"/>
        <v>1</v>
      </c>
      <c r="C52" s="16">
        <f t="shared" si="1"/>
        <v>1</v>
      </c>
      <c r="D52" s="16">
        <f t="shared" si="1"/>
        <v>1</v>
      </c>
      <c r="E52" s="16">
        <f t="shared" si="1"/>
        <v>1</v>
      </c>
      <c r="F52" s="16">
        <f t="shared" si="1"/>
        <v>0</v>
      </c>
      <c r="G52" s="16">
        <f t="shared" si="1"/>
        <v>1</v>
      </c>
      <c r="H52" s="16">
        <f t="shared" si="1"/>
        <v>0</v>
      </c>
      <c r="I52" s="16">
        <f t="shared" si="1"/>
        <v>1</v>
      </c>
      <c r="J52" s="16">
        <f t="shared" si="1"/>
        <v>0</v>
      </c>
      <c r="K52" s="16">
        <f t="shared" si="1"/>
        <v>0</v>
      </c>
      <c r="L52" s="16">
        <f t="shared" si="1"/>
        <v>1</v>
      </c>
      <c r="M52" s="16">
        <f t="shared" si="1"/>
        <v>1</v>
      </c>
      <c r="N52" s="16">
        <f t="shared" si="1"/>
        <v>0</v>
      </c>
      <c r="O52" s="16">
        <f t="shared" si="1"/>
        <v>0</v>
      </c>
      <c r="P52" s="16">
        <f t="shared" si="1"/>
        <v>0</v>
      </c>
      <c r="Q52" s="16">
        <f t="shared" si="1"/>
        <v>1</v>
      </c>
      <c r="R52" s="16">
        <f t="shared" si="2"/>
        <v>0</v>
      </c>
      <c r="S52" s="16">
        <f t="shared" si="2"/>
        <v>1</v>
      </c>
      <c r="T52" s="16">
        <f t="shared" si="2"/>
        <v>0</v>
      </c>
      <c r="U52" s="16">
        <f t="shared" si="2"/>
        <v>0</v>
      </c>
      <c r="V52" s="16">
        <f t="shared" si="2"/>
        <v>1</v>
      </c>
      <c r="W52" s="16">
        <f t="shared" si="2"/>
        <v>0</v>
      </c>
      <c r="X52" s="16">
        <f t="shared" si="2"/>
        <v>1</v>
      </c>
      <c r="Y52" s="16">
        <f t="shared" si="2"/>
        <v>0</v>
      </c>
      <c r="Z52" s="16">
        <f t="shared" si="2"/>
        <v>1</v>
      </c>
      <c r="AA52" s="16">
        <f t="shared" si="2"/>
        <v>1</v>
      </c>
      <c r="AB52" s="16">
        <f t="shared" si="2"/>
        <v>0</v>
      </c>
      <c r="AC52" s="16">
        <f t="shared" si="2"/>
        <v>1</v>
      </c>
      <c r="AD52" s="16">
        <f t="shared" si="2"/>
        <v>0</v>
      </c>
      <c r="AE52" s="16">
        <f t="shared" si="2"/>
        <v>1</v>
      </c>
    </row>
    <row r="53" spans="1:31" ht="15" hidden="1" customHeight="1" x14ac:dyDescent="0.25">
      <c r="A53" s="35" t="s">
        <v>70</v>
      </c>
      <c r="B53" s="16">
        <f t="shared" si="1"/>
        <v>0</v>
      </c>
      <c r="C53" s="16">
        <f t="shared" si="1"/>
        <v>0</v>
      </c>
      <c r="D53" s="16">
        <f t="shared" si="1"/>
        <v>0</v>
      </c>
      <c r="E53" s="16">
        <f t="shared" si="1"/>
        <v>0</v>
      </c>
      <c r="F53" s="16">
        <f t="shared" si="1"/>
        <v>0</v>
      </c>
      <c r="G53" s="16">
        <f t="shared" si="1"/>
        <v>0</v>
      </c>
      <c r="H53" s="16">
        <f t="shared" si="1"/>
        <v>0</v>
      </c>
      <c r="I53" s="16">
        <f t="shared" si="1"/>
        <v>0</v>
      </c>
      <c r="J53" s="16">
        <f t="shared" si="1"/>
        <v>0</v>
      </c>
      <c r="K53" s="16">
        <f t="shared" si="1"/>
        <v>0</v>
      </c>
      <c r="L53" s="16">
        <f t="shared" si="1"/>
        <v>0</v>
      </c>
      <c r="M53" s="16">
        <f t="shared" si="1"/>
        <v>1</v>
      </c>
      <c r="N53" s="16">
        <f t="shared" si="1"/>
        <v>0</v>
      </c>
      <c r="O53" s="16">
        <f t="shared" si="1"/>
        <v>1</v>
      </c>
      <c r="P53" s="16">
        <f t="shared" si="1"/>
        <v>0</v>
      </c>
      <c r="Q53" s="16">
        <f t="shared" si="1"/>
        <v>1</v>
      </c>
      <c r="R53" s="16">
        <f t="shared" si="2"/>
        <v>0</v>
      </c>
      <c r="S53" s="16">
        <f t="shared" si="2"/>
        <v>1</v>
      </c>
      <c r="T53" s="16">
        <f t="shared" si="2"/>
        <v>0</v>
      </c>
      <c r="U53" s="16">
        <f t="shared" si="2"/>
        <v>1</v>
      </c>
      <c r="V53" s="16">
        <f t="shared" si="2"/>
        <v>0</v>
      </c>
      <c r="W53" s="16">
        <f t="shared" si="2"/>
        <v>1</v>
      </c>
      <c r="X53" s="16">
        <f t="shared" si="2"/>
        <v>0</v>
      </c>
      <c r="Y53" s="16">
        <f t="shared" si="2"/>
        <v>0</v>
      </c>
      <c r="Z53" s="16">
        <f t="shared" si="2"/>
        <v>0</v>
      </c>
      <c r="AA53" s="16">
        <f t="shared" si="2"/>
        <v>1</v>
      </c>
      <c r="AB53" s="16">
        <f t="shared" si="2"/>
        <v>0</v>
      </c>
      <c r="AC53" s="16">
        <f t="shared" si="2"/>
        <v>0</v>
      </c>
      <c r="AD53" s="16">
        <f t="shared" si="2"/>
        <v>0</v>
      </c>
      <c r="AE53" s="16">
        <f t="shared" si="2"/>
        <v>1</v>
      </c>
    </row>
    <row r="54" spans="1:31" ht="15" hidden="1" customHeight="1" x14ac:dyDescent="0.25">
      <c r="A54" s="67" t="s">
        <v>82</v>
      </c>
      <c r="B54" s="16">
        <f t="shared" si="1"/>
        <v>0</v>
      </c>
      <c r="C54" s="16">
        <f t="shared" si="1"/>
        <v>0</v>
      </c>
      <c r="D54" s="16">
        <f t="shared" si="1"/>
        <v>0</v>
      </c>
      <c r="E54" s="16">
        <f t="shared" si="1"/>
        <v>0</v>
      </c>
      <c r="F54" s="16">
        <f t="shared" si="1"/>
        <v>0</v>
      </c>
      <c r="G54" s="16">
        <f t="shared" si="1"/>
        <v>0</v>
      </c>
      <c r="H54" s="16">
        <f t="shared" si="1"/>
        <v>0</v>
      </c>
      <c r="I54" s="16">
        <f t="shared" si="1"/>
        <v>0</v>
      </c>
      <c r="J54" s="16">
        <f t="shared" si="1"/>
        <v>0</v>
      </c>
      <c r="K54" s="16">
        <f t="shared" si="1"/>
        <v>0</v>
      </c>
      <c r="L54" s="16">
        <f t="shared" si="1"/>
        <v>0</v>
      </c>
      <c r="M54" s="16">
        <f t="shared" si="1"/>
        <v>0</v>
      </c>
      <c r="N54" s="16">
        <f t="shared" si="1"/>
        <v>0</v>
      </c>
      <c r="O54" s="16">
        <f t="shared" si="1"/>
        <v>0</v>
      </c>
      <c r="P54" s="16">
        <f t="shared" si="1"/>
        <v>0</v>
      </c>
      <c r="Q54" s="16">
        <f t="shared" si="1"/>
        <v>0</v>
      </c>
      <c r="R54" s="16">
        <f t="shared" si="2"/>
        <v>0</v>
      </c>
      <c r="S54" s="16">
        <f t="shared" si="2"/>
        <v>0</v>
      </c>
      <c r="T54" s="16">
        <f t="shared" si="2"/>
        <v>0</v>
      </c>
      <c r="U54" s="16">
        <f t="shared" si="2"/>
        <v>0</v>
      </c>
      <c r="V54" s="16">
        <f t="shared" si="2"/>
        <v>0</v>
      </c>
      <c r="W54" s="16">
        <f t="shared" si="2"/>
        <v>0</v>
      </c>
      <c r="X54" s="16">
        <f t="shared" si="2"/>
        <v>0</v>
      </c>
      <c r="Y54" s="16">
        <f t="shared" si="2"/>
        <v>0</v>
      </c>
      <c r="Z54" s="16">
        <f t="shared" si="2"/>
        <v>0</v>
      </c>
      <c r="AA54" s="16">
        <f t="shared" si="2"/>
        <v>0</v>
      </c>
      <c r="AB54" s="16">
        <f t="shared" si="2"/>
        <v>0</v>
      </c>
      <c r="AC54" s="16">
        <f t="shared" si="2"/>
        <v>0</v>
      </c>
      <c r="AD54" s="16">
        <f t="shared" si="2"/>
        <v>0</v>
      </c>
      <c r="AE54" s="16">
        <f t="shared" si="2"/>
        <v>0</v>
      </c>
    </row>
    <row r="55" spans="1:31" ht="15" hidden="1" customHeight="1" x14ac:dyDescent="0.25">
      <c r="A55" s="17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ht="15" customHeight="1" x14ac:dyDescent="0.25">
      <c r="A56" s="17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ht="15" customHeight="1" x14ac:dyDescent="0.25"/>
    <row r="58" spans="1:31" ht="15" customHeight="1" x14ac:dyDescent="0.25">
      <c r="A58" s="18" t="s">
        <v>83</v>
      </c>
      <c r="B58" s="18" t="s">
        <v>84</v>
      </c>
      <c r="C58" s="18" t="s">
        <v>85</v>
      </c>
      <c r="D58" s="18" t="s">
        <v>86</v>
      </c>
      <c r="F58" s="104"/>
      <c r="G58" s="16" t="s">
        <v>87</v>
      </c>
    </row>
    <row r="59" spans="1:31" ht="15" customHeight="1" x14ac:dyDescent="0.25">
      <c r="A59" s="64" t="s">
        <v>75</v>
      </c>
      <c r="B59" s="37">
        <f>'Cálculo PEL 70-30 (15 min)'!J4</f>
        <v>85</v>
      </c>
      <c r="C59" s="16">
        <f>COUNTIF($B$7:$BI$55,A59)</f>
        <v>85</v>
      </c>
      <c r="D59" s="19">
        <f>C59-B59</f>
        <v>0</v>
      </c>
      <c r="F59" s="16">
        <v>1</v>
      </c>
      <c r="G59" s="96" t="s">
        <v>66</v>
      </c>
    </row>
    <row r="60" spans="1:31" ht="15" customHeight="1" x14ac:dyDescent="0.25">
      <c r="A60" s="60" t="s">
        <v>67</v>
      </c>
      <c r="B60" s="37">
        <f>'Cálculo PEL 70-30 (15 min)'!J5</f>
        <v>388</v>
      </c>
      <c r="C60" s="16">
        <f t="shared" ref="C60:C75" si="3">COUNTIF($B$7:$BI$55,A60)</f>
        <v>388</v>
      </c>
      <c r="D60" s="19">
        <f t="shared" ref="D60:D75" si="4">C60-B60</f>
        <v>0</v>
      </c>
      <c r="F60" s="16">
        <v>2</v>
      </c>
      <c r="G60" s="101" t="s">
        <v>78</v>
      </c>
    </row>
    <row r="61" spans="1:31" ht="15" customHeight="1" x14ac:dyDescent="0.25">
      <c r="A61" s="65" t="s">
        <v>69</v>
      </c>
      <c r="B61" s="37">
        <f>'Cálculo PEL 70-30 (15 min)'!J6</f>
        <v>216</v>
      </c>
      <c r="C61" s="16">
        <f t="shared" si="3"/>
        <v>216</v>
      </c>
      <c r="D61" s="19">
        <f t="shared" si="4"/>
        <v>0</v>
      </c>
      <c r="F61" s="16">
        <v>3</v>
      </c>
      <c r="G61" s="98" t="s">
        <v>77</v>
      </c>
    </row>
    <row r="62" spans="1:31" ht="15" customHeight="1" x14ac:dyDescent="0.25">
      <c r="A62" s="66" t="s">
        <v>72</v>
      </c>
      <c r="B62" s="37">
        <f>'Cálculo PEL 70-30 (15 min)'!J7</f>
        <v>94</v>
      </c>
      <c r="C62" s="16">
        <f t="shared" si="3"/>
        <v>94</v>
      </c>
      <c r="D62" s="19">
        <f t="shared" si="4"/>
        <v>0</v>
      </c>
      <c r="F62" s="16">
        <v>4</v>
      </c>
      <c r="G62" s="99" t="s">
        <v>79</v>
      </c>
    </row>
    <row r="63" spans="1:31" ht="15" customHeight="1" x14ac:dyDescent="0.25">
      <c r="A63" s="63" t="s">
        <v>74</v>
      </c>
      <c r="B63" s="37">
        <f>'Cálculo PEL 70-30 (15 min)'!J8</f>
        <v>89</v>
      </c>
      <c r="C63" s="16">
        <f t="shared" si="3"/>
        <v>89</v>
      </c>
      <c r="D63" s="19">
        <f t="shared" si="4"/>
        <v>0</v>
      </c>
      <c r="F63" s="16">
        <v>5</v>
      </c>
      <c r="G63" s="97" t="s">
        <v>76</v>
      </c>
    </row>
    <row r="64" spans="1:31" ht="15" customHeight="1" x14ac:dyDescent="0.25">
      <c r="A64" s="62" t="s">
        <v>71</v>
      </c>
      <c r="B64" s="37">
        <f>'Cálculo PEL 70-30 (15 min)'!J9</f>
        <v>73</v>
      </c>
      <c r="C64" s="16">
        <f t="shared" si="3"/>
        <v>73</v>
      </c>
      <c r="D64" s="19">
        <f t="shared" si="4"/>
        <v>0</v>
      </c>
      <c r="F64" s="16">
        <v>6</v>
      </c>
      <c r="G64" s="105" t="s">
        <v>72</v>
      </c>
    </row>
    <row r="65" spans="1:7" ht="15" customHeight="1" x14ac:dyDescent="0.25">
      <c r="A65" s="61" t="s">
        <v>68</v>
      </c>
      <c r="B65" s="37">
        <f>'Cálculo PEL 70-30 (15 min)'!J10</f>
        <v>556</v>
      </c>
      <c r="C65" s="16">
        <f t="shared" si="3"/>
        <v>556</v>
      </c>
      <c r="D65" s="19">
        <f t="shared" si="4"/>
        <v>0</v>
      </c>
      <c r="F65" s="16">
        <v>7</v>
      </c>
      <c r="G65" s="102" t="s">
        <v>81</v>
      </c>
    </row>
    <row r="66" spans="1:7" ht="15" customHeight="1" x14ac:dyDescent="0.25">
      <c r="A66" s="96" t="s">
        <v>66</v>
      </c>
      <c r="B66" s="37">
        <f>'Cálculo PEL 70-30 (15 min)'!J11</f>
        <v>35</v>
      </c>
      <c r="C66" s="16">
        <f t="shared" si="3"/>
        <v>35</v>
      </c>
      <c r="D66" s="19">
        <f t="shared" si="4"/>
        <v>0</v>
      </c>
      <c r="F66" s="16">
        <v>8</v>
      </c>
      <c r="G66" s="100" t="s">
        <v>80</v>
      </c>
    </row>
    <row r="67" spans="1:7" ht="15" customHeight="1" x14ac:dyDescent="0.25">
      <c r="A67" s="97" t="s">
        <v>76</v>
      </c>
      <c r="B67" s="37">
        <f>'Cálculo PEL 70-30 (15 min)'!J12</f>
        <v>35</v>
      </c>
      <c r="C67" s="16">
        <f t="shared" si="3"/>
        <v>35</v>
      </c>
      <c r="D67" s="19">
        <f t="shared" si="4"/>
        <v>0</v>
      </c>
      <c r="F67" s="16">
        <v>9</v>
      </c>
      <c r="G67" s="106" t="s">
        <v>75</v>
      </c>
    </row>
    <row r="68" spans="1:7" ht="15" customHeight="1" x14ac:dyDescent="0.25">
      <c r="A68" s="98" t="s">
        <v>77</v>
      </c>
      <c r="B68" s="37">
        <f>'Cálculo PEL 70-30 (15 min)'!J13</f>
        <v>35</v>
      </c>
      <c r="C68" s="16">
        <f t="shared" si="3"/>
        <v>35</v>
      </c>
      <c r="D68" s="19">
        <f t="shared" si="4"/>
        <v>0</v>
      </c>
      <c r="F68" s="16">
        <v>10</v>
      </c>
      <c r="G68" s="107" t="s">
        <v>74</v>
      </c>
    </row>
    <row r="69" spans="1:7" ht="15" customHeight="1" x14ac:dyDescent="0.25">
      <c r="A69" s="99" t="s">
        <v>79</v>
      </c>
      <c r="B69" s="37">
        <f>'Cálculo PEL 70-30 (15 min)'!J14</f>
        <v>35</v>
      </c>
      <c r="C69" s="16">
        <f t="shared" si="3"/>
        <v>35</v>
      </c>
      <c r="D69" s="19">
        <f t="shared" si="4"/>
        <v>0</v>
      </c>
      <c r="F69" s="16">
        <v>11</v>
      </c>
      <c r="G69" s="103" t="s">
        <v>73</v>
      </c>
    </row>
    <row r="70" spans="1:7" ht="15" customHeight="1" x14ac:dyDescent="0.25">
      <c r="A70" s="100" t="s">
        <v>80</v>
      </c>
      <c r="B70" s="37">
        <f>'Cálculo PEL 70-30 (15 min)'!J15</f>
        <v>35</v>
      </c>
      <c r="C70" s="16">
        <f t="shared" si="3"/>
        <v>35</v>
      </c>
      <c r="D70" s="19">
        <f t="shared" si="4"/>
        <v>0</v>
      </c>
      <c r="F70" s="16">
        <v>12</v>
      </c>
      <c r="G70" s="108" t="s">
        <v>69</v>
      </c>
    </row>
    <row r="71" spans="1:7" ht="15" customHeight="1" x14ac:dyDescent="0.25">
      <c r="B71" s="37">
        <f>'Cálculo PEL 70-30 (15 min)'!J16</f>
        <v>35</v>
      </c>
      <c r="C71" s="16">
        <f>COUNTIF($B$7:$BI$55,X30)</f>
        <v>35</v>
      </c>
      <c r="D71" s="19">
        <f t="shared" si="4"/>
        <v>0</v>
      </c>
      <c r="F71" s="16">
        <v>13</v>
      </c>
      <c r="G71" s="109" t="s">
        <v>67</v>
      </c>
    </row>
    <row r="72" spans="1:7" ht="15" customHeight="1" x14ac:dyDescent="0.25">
      <c r="A72" s="102" t="s">
        <v>81</v>
      </c>
      <c r="B72" s="37">
        <f>'Cálculo PEL 70-30 (15 min)'!J17</f>
        <v>35</v>
      </c>
      <c r="C72" s="16">
        <f t="shared" si="3"/>
        <v>35</v>
      </c>
      <c r="D72" s="19">
        <f t="shared" si="4"/>
        <v>0</v>
      </c>
      <c r="F72" s="16">
        <v>14</v>
      </c>
      <c r="G72" s="110" t="s">
        <v>68</v>
      </c>
    </row>
    <row r="73" spans="1:7" ht="15" customHeight="1" x14ac:dyDescent="0.25">
      <c r="A73" s="103" t="s">
        <v>73</v>
      </c>
      <c r="B73" s="37">
        <f>'Cálculo PEL 70-30 (15 min)'!J18</f>
        <v>35</v>
      </c>
      <c r="C73" s="16">
        <f t="shared" si="3"/>
        <v>35</v>
      </c>
      <c r="D73" s="19">
        <f t="shared" si="4"/>
        <v>0</v>
      </c>
      <c r="F73" s="16">
        <v>15</v>
      </c>
      <c r="G73" s="111" t="s">
        <v>71</v>
      </c>
    </row>
    <row r="74" spans="1:7" ht="15" customHeight="1" x14ac:dyDescent="0.25">
      <c r="A74" s="35" t="s">
        <v>70</v>
      </c>
      <c r="B74" s="37">
        <f>'Cálculo PEL 70-30 (15 min)'!J19</f>
        <v>17</v>
      </c>
      <c r="C74" s="16">
        <f t="shared" si="3"/>
        <v>17</v>
      </c>
      <c r="D74" s="19">
        <f t="shared" si="4"/>
        <v>0</v>
      </c>
      <c r="F74" s="16">
        <v>16</v>
      </c>
      <c r="G74" s="35" t="s">
        <v>70</v>
      </c>
    </row>
    <row r="75" spans="1:7" x14ac:dyDescent="0.25">
      <c r="A75" s="67" t="s">
        <v>82</v>
      </c>
      <c r="B75" s="37">
        <v>2</v>
      </c>
      <c r="C75" s="16">
        <f t="shared" si="3"/>
        <v>2</v>
      </c>
      <c r="D75" s="19">
        <f t="shared" si="4"/>
        <v>0</v>
      </c>
    </row>
    <row r="76" spans="1:7" x14ac:dyDescent="0.25">
      <c r="A76" s="24" t="s">
        <v>51</v>
      </c>
      <c r="B76" s="68">
        <f>SUM(B59:B75)</f>
        <v>1800</v>
      </c>
      <c r="C76" s="24">
        <f>SUM(C59:C75)</f>
        <v>1800</v>
      </c>
      <c r="D76" s="21">
        <f>C76-B76</f>
        <v>0</v>
      </c>
    </row>
  </sheetData>
  <mergeCells count="1">
    <mergeCell ref="A4:A6"/>
  </mergeCells>
  <conditionalFormatting sqref="A55:A56">
    <cfRule type="containsText" dxfId="45" priority="3" operator="containsText" text="PVEM">
      <formula>NOT(ISERROR(SEARCH("PVEM",A55)))</formula>
    </cfRule>
    <cfRule type="containsText" dxfId="44" priority="4" operator="containsText" text="PRD">
      <formula>NOT(ISERROR(SEARCH("PRD",A55)))</formula>
    </cfRule>
    <cfRule type="containsText" dxfId="43" priority="5" operator="containsText" text="PNA">
      <formula>NOT(ISERROR(SEARCH("PNA",A55)))</formula>
    </cfRule>
    <cfRule type="containsText" dxfId="42" priority="6" operator="containsText" text="MC">
      <formula>NOT(ISERROR(SEARCH("MC",A55)))</formula>
    </cfRule>
    <cfRule type="containsText" dxfId="41" priority="7" operator="containsText" text="PRI">
      <formula>NOT(ISERROR(SEARCH("PRI",A55)))</formula>
    </cfRule>
    <cfRule type="containsText" dxfId="40" priority="8" operator="containsText" text="PAN">
      <formula>NOT(ISERROR(SEARCH("PAN",A55)))</formula>
    </cfRule>
    <cfRule type="cellIs" dxfId="39" priority="9" operator="equal">
      <formula>"PRS"</formula>
    </cfRule>
    <cfRule type="containsText" dxfId="38" priority="10" operator="containsText" text="PVEM">
      <formula>NOT(ISERROR(SEARCH("PVEM",A55)))</formula>
    </cfRule>
    <cfRule type="containsText" dxfId="37" priority="11" operator="containsText" text="PRD">
      <formula>NOT(ISERROR(SEARCH("PRD",A55)))</formula>
    </cfRule>
    <cfRule type="containsText" dxfId="36" priority="12" operator="containsText" text="MC">
      <formula>NOT(ISERROR(SEARCH("MC",A55)))</formula>
    </cfRule>
    <cfRule type="containsText" dxfId="35" priority="13" operator="containsText" text="PRI">
      <formula>NOT(ISERROR(SEARCH("PRI",A55)))</formula>
    </cfRule>
    <cfRule type="containsText" dxfId="34" priority="14" operator="containsText" text="PAN">
      <formula>NOT(ISERROR(SEARCH("PAN",A55)))</formula>
    </cfRule>
    <cfRule type="containsText" dxfId="33" priority="15" operator="containsText" text="PT">
      <formula>NOT(ISERROR(SEARCH("PT",A55)))</formula>
    </cfRule>
    <cfRule type="cellIs" dxfId="32" priority="16" operator="equal">
      <formula>"PS"</formula>
    </cfRule>
    <cfRule type="cellIs" dxfId="31" priority="17" operator="equal">
      <formula>"PAC"</formula>
    </cfRule>
    <cfRule type="containsText" dxfId="30" priority="18" operator="containsText" text="PAV">
      <formula>NOT(ISERROR(SEARCH("PAV",A55)))</formula>
    </cfRule>
    <cfRule type="cellIs" dxfId="29" priority="19" operator="equal">
      <formula>"PC"</formula>
    </cfRule>
    <cfRule type="cellIs" dxfId="28" priority="20" operator="equal">
      <formula>"POCH"</formula>
    </cfRule>
    <cfRule type="cellIs" dxfId="27" priority="21" operator="equal">
      <formula>"PEBC"</formula>
    </cfRule>
    <cfRule type="cellIs" dxfId="26" priority="22" operator="equal">
      <formula>"PES"</formula>
    </cfRule>
    <cfRule type="cellIs" dxfId="25" priority="23" operator="equal">
      <formula>"PUP"</formula>
    </cfRule>
    <cfRule type="containsText" dxfId="24" priority="24" operator="containsText" text="PSD">
      <formula>NOT(ISERROR(SEARCH("PSD",A55)))</formula>
    </cfRule>
    <cfRule type="cellIs" dxfId="23" priority="25" operator="equal">
      <formula>"MORENA"</formula>
    </cfRule>
    <cfRule type="cellIs" dxfId="22" priority="26" operator="equal">
      <formula>"PH"</formula>
    </cfRule>
    <cfRule type="cellIs" dxfId="21" priority="27" operator="equal">
      <formula>"ES"</formula>
    </cfRule>
    <cfRule type="cellIs" dxfId="20" priority="28" operator="equal">
      <formula>"PVEM"</formula>
    </cfRule>
    <cfRule type="cellIs" dxfId="19" priority="29" operator="equal">
      <formula>"PRD"</formula>
    </cfRule>
    <cfRule type="cellIs" dxfId="18" priority="30" operator="equal">
      <formula>"PNA"</formula>
    </cfRule>
    <cfRule type="cellIs" dxfId="17" priority="31" operator="equal">
      <formula>"MC"</formula>
    </cfRule>
    <cfRule type="cellIs" dxfId="16" priority="32" operator="equal">
      <formula>"PRI"</formula>
    </cfRule>
    <cfRule type="cellIs" dxfId="15" priority="33" operator="equal">
      <formula>"PAN"</formula>
    </cfRule>
    <cfRule type="cellIs" dxfId="14" priority="34" operator="equal">
      <formula>"POCH"</formula>
    </cfRule>
    <cfRule type="cellIs" dxfId="13" priority="35" operator="equal">
      <formula>"PEBC"</formula>
    </cfRule>
    <cfRule type="cellIs" dxfId="12" priority="36" operator="equal">
      <formula>"PES"</formula>
    </cfRule>
    <cfRule type="cellIs" dxfId="11" priority="37" operator="equal">
      <formula>"PUP"</formula>
    </cfRule>
    <cfRule type="cellIs" dxfId="10" priority="38" operator="equal">
      <formula>"PSD"</formula>
    </cfRule>
    <cfRule type="cellIs" dxfId="9" priority="39" operator="equal">
      <formula>"INE"</formula>
    </cfRule>
    <cfRule type="cellIs" dxfId="8" priority="40" operator="equal">
      <formula>"AUT"</formula>
    </cfRule>
    <cfRule type="cellIs" dxfId="7" priority="41" operator="equal">
      <formula>"PAV"</formula>
    </cfRule>
    <cfRule type="cellIs" dxfId="6" priority="42" operator="equal">
      <formula>"PRS"</formula>
    </cfRule>
    <cfRule type="cellIs" dxfId="5" priority="43" operator="equal">
      <formula>"PT"</formula>
    </cfRule>
    <cfRule type="cellIs" dxfId="4" priority="44" operator="equal">
      <formula>"PS"</formula>
    </cfRule>
    <cfRule type="cellIs" dxfId="3" priority="45" operator="equal">
      <formula>"PAC"</formula>
    </cfRule>
    <cfRule type="cellIs" dxfId="2" priority="46" operator="equal">
      <formula>"PC"</formula>
    </cfRule>
  </conditionalFormatting>
  <conditionalFormatting sqref="D59:D75">
    <cfRule type="cellIs" dxfId="1" priority="2" operator="lessThan">
      <formula>0</formula>
    </cfRule>
  </conditionalFormatting>
  <conditionalFormatting sqref="D59:D75">
    <cfRule type="cellIs" dxfId="0" priority="1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339A9E-548E-4E96-86B3-397675D37A0C}">
  <ds:schemaRefs>
    <ds:schemaRef ds:uri="http://schemas.microsoft.com/office/2006/metadata/properties"/>
    <ds:schemaRef ds:uri="http://schemas.microsoft.com/office/infopath/2007/PartnerControls"/>
    <ds:schemaRef ds:uri="50eb44c8-ebbf-4ed9-9871-8179e75105ba"/>
    <ds:schemaRef ds:uri="2a06eb41-2329-480f-a610-9d3a6819f095"/>
  </ds:schemaRefs>
</ds:datastoreItem>
</file>

<file path=customXml/itemProps2.xml><?xml version="1.0" encoding="utf-8"?>
<ds:datastoreItem xmlns:ds="http://schemas.openxmlformats.org/officeDocument/2006/customXml" ds:itemID="{9A4C571D-B31F-41B6-8C0F-E19E27B8EE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A5443E-D486-4C9A-AF66-EB4A86B631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Premisas PEL (15 min)</vt:lpstr>
      <vt:lpstr>Cálculo PEL 70-30 (15 min)</vt:lpstr>
      <vt:lpstr>Modelo PEL Campaña 1CI 60 días</vt:lpstr>
      <vt:lpstr>'Cálculo PEL 70-30 (15 min)'!Área_de_impresión</vt:lpstr>
      <vt:lpstr>'Modelo PEL Campaña 1CI 60 días'!Área_de_impresión</vt:lpstr>
      <vt:lpstr>'Premisas PEL (15 min)'!Área_de_impresión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VAZQUEZ ANDRADE MARIA DE LOS ANGELES</cp:lastModifiedBy>
  <cp:revision/>
  <dcterms:created xsi:type="dcterms:W3CDTF">2009-03-16T19:55:43Z</dcterms:created>
  <dcterms:modified xsi:type="dcterms:W3CDTF">2023-10-30T12:02:33Z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