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mexico-my.sharepoint.com/personal/angeles_vazquez_ine_mx/Documents/_AVA_SUB_23-24/PEF-PEL_2026-2027/09_Premisas Locales y escenarios/01_Guerrero/GRO Premisas y modelos v1/"/>
    </mc:Choice>
  </mc:AlternateContent>
  <xr:revisionPtr revIDLastSave="3572" documentId="13_ncr:1_{8CCA57FF-4802-4324-9343-B03F1A8C1CC7}" xr6:coauthVersionLast="47" xr6:coauthVersionMax="47" xr10:uidLastSave="{AA9F0644-ED6F-4AD4-A09E-026E5DB2926A}"/>
  <bookViews>
    <workbookView xWindow="28680" yWindow="-120" windowWidth="29040" windowHeight="15720" tabRatio="794" firstSheet="1" activeTab="1" xr2:uid="{00000000-000D-0000-FFFF-FFFF00000000}"/>
  </bookViews>
  <sheets>
    <sheet name="Premisas PE (11 min)" sheetId="1" state="hidden" r:id="rId1"/>
    <sheet name="Cálculo 70-30 PE (11 min)" sheetId="2" r:id="rId2"/>
    <sheet name="Modelo Precampaña 7 días" sheetId="3" r:id="rId3"/>
  </sheets>
  <definedNames>
    <definedName name="_xlnm._FilterDatabase" localSheetId="2" hidden="1">'Modelo Precampaña 7 días'!$A$6:$AO$29</definedName>
    <definedName name="_xlnm.Print_Area" localSheetId="1">'Cálculo 70-30 PE (11 min)'!$A$1:$H$17</definedName>
    <definedName name="_xlnm.Print_Area" localSheetId="2">'Modelo Precampaña 7 días'!$A$4:$A$28</definedName>
    <definedName name="_xlnm.Print_Area" localSheetId="0">'Premisas PE (11 min)'!$A$1:$G$23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2" l="1"/>
  <c r="K19" i="1"/>
  <c r="C32" i="3" l="1"/>
  <c r="C33" i="3"/>
  <c r="C34" i="3"/>
  <c r="C35" i="3"/>
  <c r="C36" i="3"/>
  <c r="C37" i="3"/>
  <c r="C39" i="3"/>
  <c r="C40" i="3"/>
  <c r="C38" i="3"/>
  <c r="C41" i="3"/>
  <c r="C42" i="3"/>
  <c r="C43" i="3" l="1"/>
  <c r="D41" i="3"/>
  <c r="D19" i="1"/>
  <c r="D20" i="1"/>
  <c r="C20" i="1"/>
  <c r="C19" i="1"/>
  <c r="J19" i="1"/>
  <c r="K12" i="1" s="1"/>
  <c r="K13" i="1" l="1"/>
  <c r="C13" i="1" s="1"/>
  <c r="D13" i="1" s="1"/>
  <c r="D5" i="2" s="1"/>
  <c r="K18" i="1" l="1"/>
  <c r="C18" i="1" s="1"/>
  <c r="K17" i="1"/>
  <c r="C17" i="1" s="1"/>
  <c r="D17" i="1" s="1"/>
  <c r="D9" i="2" s="1"/>
  <c r="K16" i="1"/>
  <c r="C16" i="1" s="1"/>
  <c r="D16" i="1" s="1"/>
  <c r="D8" i="2" s="1"/>
  <c r="K15" i="1"/>
  <c r="C15" i="1" s="1"/>
  <c r="D15" i="1" s="1"/>
  <c r="D7" i="2" s="1"/>
  <c r="K14" i="1"/>
  <c r="D18" i="1" l="1"/>
  <c r="C14" i="1"/>
  <c r="D14" i="1" s="1"/>
  <c r="D6" i="2" s="1"/>
  <c r="D10" i="2" l="1"/>
  <c r="A1" i="2" l="1"/>
  <c r="F6" i="1" l="1"/>
  <c r="G6" i="1" s="1"/>
  <c r="C6" i="2" l="1"/>
  <c r="B4" i="2"/>
  <c r="B13" i="2" s="1"/>
  <c r="C7" i="2"/>
  <c r="C9" i="2"/>
  <c r="C10" i="2"/>
  <c r="B6" i="2"/>
  <c r="B7" i="2"/>
  <c r="F12" i="2"/>
  <c r="E11" i="2"/>
  <c r="B10" i="2"/>
  <c r="C8" i="2"/>
  <c r="C11" i="2"/>
  <c r="C12" i="2"/>
  <c r="F11" i="2"/>
  <c r="B11" i="2"/>
  <c r="B12" i="2"/>
  <c r="C5" i="2"/>
  <c r="C4" i="2"/>
  <c r="B5" i="2"/>
  <c r="B8" i="2"/>
  <c r="B9" i="2"/>
  <c r="E12" i="2"/>
  <c r="F5" i="2"/>
  <c r="E5" i="2"/>
  <c r="E9" i="2"/>
  <c r="F9" i="2"/>
  <c r="F10" i="2"/>
  <c r="E10" i="2"/>
  <c r="E8" i="2"/>
  <c r="F7" i="2"/>
  <c r="F8" i="2"/>
  <c r="E7" i="2"/>
  <c r="F6" i="2"/>
  <c r="E6" i="2"/>
  <c r="E3" i="2"/>
  <c r="J5" i="1"/>
  <c r="J6" i="1"/>
  <c r="B2" i="2"/>
  <c r="C13" i="2" l="1"/>
  <c r="G5" i="2"/>
  <c r="H5" i="2" s="1"/>
  <c r="G7" i="2"/>
  <c r="H7" i="2" s="1"/>
  <c r="G8" i="2"/>
  <c r="H8" i="2" s="1"/>
  <c r="G12" i="2"/>
  <c r="H12" i="2" s="1"/>
  <c r="G11" i="2"/>
  <c r="H11" i="2" s="1"/>
  <c r="G9" i="2"/>
  <c r="H9" i="2" s="1"/>
  <c r="G10" i="2"/>
  <c r="H10" i="2" s="1"/>
  <c r="G6" i="2"/>
  <c r="H6" i="2" s="1"/>
  <c r="J7" i="1"/>
  <c r="J8" i="1" s="1"/>
  <c r="K5" i="1"/>
  <c r="K6" i="1" s="1"/>
  <c r="K7" i="1" s="1"/>
  <c r="K9" i="1" s="1"/>
  <c r="B39" i="3" l="1"/>
  <c r="E19" i="1"/>
  <c r="B40" i="3"/>
  <c r="E20" i="1"/>
  <c r="B34" i="3"/>
  <c r="D34" i="3" s="1"/>
  <c r="E14" i="1"/>
  <c r="B38" i="3"/>
  <c r="D38" i="3" s="1"/>
  <c r="E18" i="1"/>
  <c r="B37" i="3"/>
  <c r="D37" i="3" s="1"/>
  <c r="E17" i="1"/>
  <c r="B36" i="3"/>
  <c r="D36" i="3" s="1"/>
  <c r="E16" i="1"/>
  <c r="B35" i="3"/>
  <c r="D35" i="3" s="1"/>
  <c r="E15" i="1"/>
  <c r="B33" i="3"/>
  <c r="E13" i="1"/>
  <c r="D33" i="3"/>
  <c r="D39" i="3"/>
  <c r="D40" i="3"/>
  <c r="J9" i="1"/>
  <c r="C12" i="1" l="1"/>
  <c r="C21" i="1" s="1"/>
  <c r="D12" i="1" l="1"/>
  <c r="D21" i="1" s="1"/>
  <c r="D4" i="2" l="1"/>
  <c r="D13" i="2" s="1"/>
  <c r="F4" i="2" l="1"/>
  <c r="F13" i="2" s="1"/>
  <c r="E4" i="2"/>
  <c r="E13" i="2" s="1"/>
  <c r="G4" i="2" l="1"/>
  <c r="H4" i="2" l="1"/>
  <c r="G13" i="2"/>
  <c r="E12" i="1" l="1"/>
  <c r="E21" i="1" s="1"/>
  <c r="E23" i="1" s="1"/>
  <c r="H13" i="2"/>
  <c r="B32" i="3"/>
  <c r="D32" i="3"/>
  <c r="B43" i="3"/>
  <c r="D43" i="3" s="1"/>
  <c r="C16" i="2" l="1"/>
  <c r="D42" i="3" s="1"/>
</calcChain>
</file>

<file path=xl/sharedStrings.xml><?xml version="1.0" encoding="utf-8"?>
<sst xmlns="http://schemas.openxmlformats.org/spreadsheetml/2006/main" count="253" uniqueCount="74">
  <si>
    <t>ENTIDAD</t>
  </si>
  <si>
    <t>FASE</t>
  </si>
  <si>
    <t>DIAS</t>
  </si>
  <si>
    <t>MINUTOS</t>
  </si>
  <si>
    <t>PROMOCIONALES DIARIOS</t>
  </si>
  <si>
    <t>PROMOCIONALES PERIODO</t>
  </si>
  <si>
    <t>TOTAL</t>
  </si>
  <si>
    <t>PORCENTAJE MÍNIMO</t>
  </si>
  <si>
    <t>PARTIDOS</t>
  </si>
  <si>
    <t>PORCENTAJE CORRESPONDIENTE AL 70%</t>
  </si>
  <si>
    <t>PAN</t>
  </si>
  <si>
    <t>PRI</t>
  </si>
  <si>
    <t>PVEM</t>
  </si>
  <si>
    <t>Fracciones de promocionales sobrantes del 30% igualitario</t>
  </si>
  <si>
    <t>Fracciones de promocionales sobrantes del 70% proporcional</t>
  </si>
  <si>
    <t>MC</t>
  </si>
  <si>
    <t>MORENA</t>
  </si>
  <si>
    <t>PORCENTAJE DE VOTACIÓN</t>
  </si>
  <si>
    <t>PT</t>
  </si>
  <si>
    <t>Promocionales sobrantes para el INE:</t>
  </si>
  <si>
    <t>PROMOCIONALES PRECAMPAÑA</t>
  </si>
  <si>
    <t>INE</t>
  </si>
  <si>
    <t>Partido</t>
  </si>
  <si>
    <t>Conteo</t>
  </si>
  <si>
    <t>Diferencia</t>
  </si>
  <si>
    <t xml:space="preserve">PAN </t>
  </si>
  <si>
    <t>Partido Revolucionario Institucional</t>
  </si>
  <si>
    <t>Partido Acción Nacional</t>
  </si>
  <si>
    <t>Partido del Trabajo</t>
  </si>
  <si>
    <t>Partido Verde Ecologista de México</t>
  </si>
  <si>
    <t>Movimiento Ciudadano</t>
  </si>
  <si>
    <t>SORTEO</t>
  </si>
  <si>
    <t>PRECAMPAÑA</t>
  </si>
  <si>
    <t>PARTICIPANTES</t>
  </si>
  <si>
    <t>VOTACION</t>
  </si>
  <si>
    <t>PORCENTAJE</t>
  </si>
  <si>
    <t>Promocionales</t>
  </si>
  <si>
    <t>Núm. de PP:</t>
  </si>
  <si>
    <t>Validaciones</t>
  </si>
  <si>
    <t>Sobrantes del 30%</t>
  </si>
  <si>
    <t>Partido político</t>
  </si>
  <si>
    <t>morena</t>
  </si>
  <si>
    <t>Promocionales que corresponden a cada partido político
(A + C)</t>
  </si>
  <si>
    <t>Porcentaje correspondiente al 70%
(resultados de la última Elección de Diputaciones)</t>
  </si>
  <si>
    <t>GUERRERO</t>
  </si>
  <si>
    <t>Día/Posición</t>
  </si>
  <si>
    <t>ene</t>
  </si>
  <si>
    <t>jue</t>
  </si>
  <si>
    <t>vie</t>
  </si>
  <si>
    <t>sáb</t>
  </si>
  <si>
    <t>dom</t>
  </si>
  <si>
    <t>lun</t>
  </si>
  <si>
    <t>mar</t>
  </si>
  <si>
    <t>mié</t>
  </si>
  <si>
    <t>PRI-L</t>
  </si>
  <si>
    <t>PAZ-L</t>
  </si>
  <si>
    <t>PVEM-L</t>
  </si>
  <si>
    <t>MORENA-L</t>
  </si>
  <si>
    <t>PRD-L</t>
  </si>
  <si>
    <t>MC-L</t>
  </si>
  <si>
    <t>PT-L</t>
  </si>
  <si>
    <t>PAN-L</t>
  </si>
  <si>
    <t>SOMOS-L</t>
  </si>
  <si>
    <t>C.I.-L</t>
  </si>
  <si>
    <t>PRD</t>
  </si>
  <si>
    <t>Partido Paz</t>
  </si>
  <si>
    <t>PAZ</t>
  </si>
  <si>
    <t>Somos</t>
  </si>
  <si>
    <t>SOMOS</t>
  </si>
  <si>
    <t>PROCESO ELECTORAL LOCAL 2026-2027</t>
  </si>
  <si>
    <t>TABLA DE RESULTADOS DE LA VOTACIÓN LOCAL EMITIDA DIPUTACIONES DE MAYORÍA RELATIVA (LOCAL 26-27)</t>
  </si>
  <si>
    <t>VVE DIPUTACIONES MAYORÍA RELATIVA</t>
  </si>
  <si>
    <t>Partido de la Revolución Democrática Guerrero</t>
  </si>
  <si>
    <t>Promocionales aplicando la cláusula de maximización
(Art. 15, numeral 12 del RRTME)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</si>
</sst>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0000000"/>
    <numFmt numFmtId="167" formatCode="#,##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FFFF66"/>
      <name val="Arial"/>
      <family val="2"/>
    </font>
    <font>
      <b/>
      <sz val="11"/>
      <color rgb="FFD22881"/>
      <name val="Arial"/>
      <family val="2"/>
    </font>
    <font>
      <b/>
      <sz val="11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AFAFA"/>
      <name val="Arial"/>
      <family val="2"/>
    </font>
    <font>
      <sz val="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007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8E1E"/>
        <bgColor indexed="64"/>
      </patternFill>
    </fill>
    <fill>
      <patternFill patternType="solid">
        <fgColor rgb="FFAF272F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00478E"/>
        <bgColor indexed="64"/>
      </patternFill>
    </fill>
    <fill>
      <patternFill patternType="solid">
        <fgColor rgb="FFFF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</patternFill>
    </fill>
    <fill>
      <patternFill patternType="solid">
        <fgColor rgb="FF661D75"/>
      </patternFill>
    </fill>
    <fill>
      <patternFill patternType="solid">
        <fgColor rgb="FFE4007D"/>
      </patternFill>
    </fill>
    <fill>
      <patternFill patternType="solid">
        <fgColor rgb="FFF7D117"/>
        <bgColor indexed="64"/>
      </patternFill>
    </fill>
    <fill>
      <patternFill patternType="solid">
        <fgColor rgb="FF7130A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5" fillId="0" borderId="0"/>
    <xf numFmtId="0" fontId="16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vertical="center"/>
    </xf>
    <xf numFmtId="0" fontId="6" fillId="5" borderId="2" xfId="5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0" fontId="6" fillId="6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9" fontId="7" fillId="0" borderId="1" xfId="0" applyNumberFormat="1" applyFont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7" fontId="7" fillId="13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/>
    <xf numFmtId="0" fontId="1" fillId="4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4" fontId="1" fillId="0" borderId="0" xfId="0" applyNumberFormat="1" applyFont="1"/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7" fillId="16" borderId="1" xfId="8" applyFont="1" applyFill="1" applyBorder="1" applyAlignment="1">
      <alignment horizontal="center" vertical="center"/>
    </xf>
    <xf numFmtId="0" fontId="12" fillId="15" borderId="1" xfId="8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 wrapText="1"/>
    </xf>
    <xf numFmtId="0" fontId="12" fillId="18" borderId="1" xfId="8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right" vertical="center"/>
    </xf>
    <xf numFmtId="166" fontId="18" fillId="0" borderId="1" xfId="9" applyNumberFormat="1" applyFont="1" applyBorder="1"/>
    <xf numFmtId="0" fontId="11" fillId="3" borderId="1" xfId="0" applyFont="1" applyFill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vertical="center" wrapText="1"/>
    </xf>
    <xf numFmtId="3" fontId="7" fillId="19" borderId="1" xfId="0" applyNumberFormat="1" applyFont="1" applyFill="1" applyBorder="1" applyAlignment="1">
      <alignment horizontal="right" vertical="center"/>
    </xf>
    <xf numFmtId="166" fontId="7" fillId="19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5" borderId="2" xfId="5" applyFont="1" applyFill="1" applyBorder="1" applyAlignment="1">
      <alignment horizontal="center" vertical="center" wrapText="1"/>
    </xf>
    <xf numFmtId="0" fontId="6" fillId="5" borderId="3" xfId="5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9" fontId="8" fillId="2" borderId="4" xfId="0" applyNumberFormat="1" applyFont="1" applyFill="1" applyBorder="1" applyAlignment="1">
      <alignment horizontal="center" vertical="center" wrapText="1"/>
    </xf>
    <xf numFmtId="0" fontId="6" fillId="5" borderId="5" xfId="5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1" fillId="0" borderId="7" xfId="0" applyFont="1" applyBorder="1"/>
  </cellXfs>
  <cellStyles count="10">
    <cellStyle name="Normal" xfId="0" builtinId="0"/>
    <cellStyle name="Normal 10 3 2" xfId="6" xr:uid="{00000000-0005-0000-0000-000001000000}"/>
    <cellStyle name="Normal 2" xfId="1" xr:uid="{00000000-0005-0000-0000-000002000000}"/>
    <cellStyle name="Normal 2 2" xfId="8" xr:uid="{E67A20D1-843C-4EB4-8183-7D28F85C6CA8}"/>
    <cellStyle name="Normal 2 2 2 2" xfId="5" xr:uid="{00000000-0005-0000-0000-000003000000}"/>
    <cellStyle name="Normal 2 3" xfId="4" xr:uid="{00000000-0005-0000-0000-000004000000}"/>
    <cellStyle name="Normal 3" xfId="2" xr:uid="{00000000-0005-0000-0000-000005000000}"/>
    <cellStyle name="Normal 4 3 3 2" xfId="7" xr:uid="{00000000-0005-0000-0000-000006000000}"/>
    <cellStyle name="Porcentaje" xfId="9" builtinId="5"/>
    <cellStyle name="Porcentual 2" xfId="3" xr:uid="{00000000-0005-0000-0000-000007000000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FF00"/>
      <color rgb="FFD5007F"/>
      <color rgb="FFE4DFEC"/>
      <color rgb="FFBFC2C1"/>
      <color rgb="FFDE417C"/>
      <color rgb="FFD3322C"/>
      <color rgb="FF295684"/>
      <color rgb="FF4D2654"/>
      <color rgb="FFA64686"/>
      <color rgb="FFA332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zoomScale="60" zoomScaleNormal="60" zoomScaleSheetLayoutView="110" workbookViewId="0">
      <selection activeCell="I19" sqref="I19:K19"/>
    </sheetView>
  </sheetViews>
  <sheetFormatPr baseColWidth="10" defaultColWidth="11.54296875" defaultRowHeight="14" x14ac:dyDescent="0.3"/>
  <cols>
    <col min="1" max="1" width="3.08984375" style="30" customWidth="1"/>
    <col min="2" max="2" width="13" style="31" customWidth="1"/>
    <col min="3" max="3" width="16.90625" style="31" customWidth="1"/>
    <col min="4" max="6" width="23.6328125" style="31" customWidth="1"/>
    <col min="7" max="7" width="19.6328125" style="31" customWidth="1"/>
    <col min="8" max="8" width="13.6328125" style="31" customWidth="1"/>
    <col min="9" max="9" width="52.90625" style="31" bestFit="1" customWidth="1"/>
    <col min="10" max="10" width="14.54296875" style="31" customWidth="1"/>
    <col min="11" max="11" width="20" style="31" customWidth="1"/>
    <col min="12" max="12" width="19.08984375" style="31" customWidth="1"/>
    <col min="13" max="16384" width="11.54296875" style="31"/>
  </cols>
  <sheetData>
    <row r="1" spans="2:11" ht="20" customHeight="1" x14ac:dyDescent="0.3"/>
    <row r="2" spans="2:11" ht="20" customHeight="1" x14ac:dyDescent="0.3">
      <c r="B2" s="7" t="s">
        <v>0</v>
      </c>
      <c r="C2" s="28" t="s">
        <v>44</v>
      </c>
      <c r="E2" s="76"/>
      <c r="F2" s="76"/>
      <c r="G2" s="76"/>
    </row>
    <row r="3" spans="2:11" ht="20" customHeight="1" x14ac:dyDescent="0.3"/>
    <row r="4" spans="2:11" ht="25" customHeight="1" x14ac:dyDescent="0.3">
      <c r="B4" s="77" t="s">
        <v>1</v>
      </c>
      <c r="C4" s="78"/>
      <c r="D4" s="77" t="s">
        <v>69</v>
      </c>
      <c r="E4" s="77"/>
      <c r="F4" s="77"/>
      <c r="G4" s="77"/>
      <c r="I4" s="72" t="s">
        <v>38</v>
      </c>
      <c r="J4" s="73"/>
      <c r="K4" s="74"/>
    </row>
    <row r="5" spans="2:11" ht="29.4" customHeight="1" x14ac:dyDescent="0.3">
      <c r="B5" s="77"/>
      <c r="C5" s="78"/>
      <c r="D5" s="11" t="s">
        <v>2</v>
      </c>
      <c r="E5" s="11" t="s">
        <v>3</v>
      </c>
      <c r="F5" s="11" t="s">
        <v>4</v>
      </c>
      <c r="G5" s="11" t="s">
        <v>5</v>
      </c>
      <c r="I5" s="26">
        <v>0.3</v>
      </c>
      <c r="J5" s="33">
        <f>G6*0.3</f>
        <v>46.199999999999996</v>
      </c>
      <c r="K5" s="28">
        <f>J5/G8</f>
        <v>5.1333333333333329</v>
      </c>
    </row>
    <row r="6" spans="2:11" ht="20" customHeight="1" x14ac:dyDescent="0.3">
      <c r="B6" s="78">
        <v>1</v>
      </c>
      <c r="C6" s="78"/>
      <c r="D6" s="32">
        <v>7</v>
      </c>
      <c r="E6" s="32">
        <v>11</v>
      </c>
      <c r="F6" s="32">
        <f>E6*2</f>
        <v>22</v>
      </c>
      <c r="G6" s="32">
        <f>D6*F6</f>
        <v>154</v>
      </c>
      <c r="I6" s="26">
        <v>0.7</v>
      </c>
      <c r="J6" s="33">
        <f>G6*0.7</f>
        <v>107.8</v>
      </c>
      <c r="K6" s="27">
        <f>TRUNC(K5)</f>
        <v>5</v>
      </c>
    </row>
    <row r="7" spans="2:11" ht="20" customHeight="1" x14ac:dyDescent="0.3">
      <c r="G7" s="34"/>
      <c r="J7" s="33">
        <f>SUM(J5:J6)</f>
        <v>154</v>
      </c>
      <c r="K7" s="27">
        <f>K6*G8</f>
        <v>45</v>
      </c>
    </row>
    <row r="8" spans="2:11" ht="25" customHeight="1" x14ac:dyDescent="0.3">
      <c r="B8" s="79" t="s">
        <v>7</v>
      </c>
      <c r="C8" s="80"/>
      <c r="D8" s="35">
        <v>3</v>
      </c>
      <c r="F8" s="28" t="s">
        <v>37</v>
      </c>
      <c r="G8" s="20">
        <v>9</v>
      </c>
      <c r="J8" s="28" t="b">
        <f>G6=J7</f>
        <v>1</v>
      </c>
      <c r="K8" s="28" t="s">
        <v>39</v>
      </c>
    </row>
    <row r="9" spans="2:11" ht="34.25" customHeight="1" x14ac:dyDescent="0.3">
      <c r="J9" s="36" t="b">
        <f>K7='Cálculo 70-30 PE (11 min)'!B13</f>
        <v>1</v>
      </c>
      <c r="K9" s="29">
        <f>J5-K7</f>
        <v>1.1999999999999957</v>
      </c>
    </row>
    <row r="10" spans="2:11" ht="34.25" customHeight="1" x14ac:dyDescent="0.3">
      <c r="I10" s="75" t="s">
        <v>70</v>
      </c>
      <c r="J10" s="75"/>
      <c r="K10" s="75"/>
    </row>
    <row r="11" spans="2:11" ht="43.25" customHeight="1" x14ac:dyDescent="0.3">
      <c r="B11" s="12" t="s">
        <v>8</v>
      </c>
      <c r="C11" s="11" t="s">
        <v>17</v>
      </c>
      <c r="D11" s="11" t="s">
        <v>9</v>
      </c>
      <c r="E11" s="11" t="s">
        <v>20</v>
      </c>
      <c r="I11" s="51" t="s">
        <v>33</v>
      </c>
      <c r="J11" s="51" t="s">
        <v>34</v>
      </c>
      <c r="K11" s="51" t="s">
        <v>35</v>
      </c>
    </row>
    <row r="12" spans="2:11" ht="20" customHeight="1" x14ac:dyDescent="0.3">
      <c r="B12" s="5" t="s">
        <v>25</v>
      </c>
      <c r="C12" s="37">
        <f t="shared" ref="C12:C17" si="0">K12</f>
        <v>4.3291636376798914</v>
      </c>
      <c r="D12" s="13">
        <f t="shared" ref="D12:D17" si="1">C12</f>
        <v>4.3291636376798914</v>
      </c>
      <c r="E12" s="28">
        <f>'Cálculo 70-30 PE (11 min)'!H4</f>
        <v>9</v>
      </c>
      <c r="I12" s="48" t="s">
        <v>10</v>
      </c>
      <c r="J12" s="49">
        <v>57408</v>
      </c>
      <c r="K12" s="50">
        <f>J12*100/$J$19</f>
        <v>4.3291636376798914</v>
      </c>
    </row>
    <row r="13" spans="2:11" ht="20" customHeight="1" x14ac:dyDescent="0.3">
      <c r="B13" s="5" t="s">
        <v>11</v>
      </c>
      <c r="C13" s="37">
        <f t="shared" si="0"/>
        <v>17.984640397684597</v>
      </c>
      <c r="D13" s="13">
        <f t="shared" si="1"/>
        <v>17.984640397684597</v>
      </c>
      <c r="E13" s="28">
        <f>'Cálculo 70-30 PE (11 min)'!H5</f>
        <v>24</v>
      </c>
      <c r="G13" s="30"/>
      <c r="H13" s="38"/>
      <c r="I13" s="48" t="s">
        <v>11</v>
      </c>
      <c r="J13" s="49">
        <v>238490</v>
      </c>
      <c r="K13" s="50">
        <f t="shared" ref="K13:K18" si="2">J13*100/$J$19</f>
        <v>17.984640397684597</v>
      </c>
    </row>
    <row r="14" spans="2:11" ht="20" customHeight="1" x14ac:dyDescent="0.3">
      <c r="B14" s="5" t="s">
        <v>18</v>
      </c>
      <c r="C14" s="37">
        <f t="shared" si="0"/>
        <v>7.3349491281042711</v>
      </c>
      <c r="D14" s="13">
        <f t="shared" si="1"/>
        <v>7.3349491281042711</v>
      </c>
      <c r="E14" s="28">
        <f>'Cálculo 70-30 PE (11 min)'!H6</f>
        <v>12</v>
      </c>
      <c r="G14" s="30"/>
      <c r="H14" s="38"/>
      <c r="I14" s="48" t="s">
        <v>18</v>
      </c>
      <c r="J14" s="49">
        <v>97267</v>
      </c>
      <c r="K14" s="50">
        <f t="shared" si="2"/>
        <v>7.3349491281042711</v>
      </c>
    </row>
    <row r="15" spans="2:11" ht="20" customHeight="1" x14ac:dyDescent="0.3">
      <c r="B15" s="5" t="s">
        <v>12</v>
      </c>
      <c r="C15" s="37">
        <f t="shared" si="0"/>
        <v>9.9167770173051917</v>
      </c>
      <c r="D15" s="13">
        <f t="shared" si="1"/>
        <v>9.9167770173051917</v>
      </c>
      <c r="E15" s="28">
        <f>'Cálculo 70-30 PE (11 min)'!H7</f>
        <v>15</v>
      </c>
      <c r="G15" s="30"/>
      <c r="H15" s="38"/>
      <c r="I15" s="48" t="s">
        <v>12</v>
      </c>
      <c r="J15" s="49">
        <v>131504</v>
      </c>
      <c r="K15" s="50">
        <f t="shared" si="2"/>
        <v>9.9167770173051917</v>
      </c>
    </row>
    <row r="16" spans="2:11" ht="20" customHeight="1" x14ac:dyDescent="0.3">
      <c r="B16" s="5" t="s">
        <v>15</v>
      </c>
      <c r="C16" s="37">
        <f t="shared" si="0"/>
        <v>8.4468763479619575</v>
      </c>
      <c r="D16" s="13">
        <f t="shared" si="1"/>
        <v>8.4468763479619575</v>
      </c>
      <c r="E16" s="28">
        <f>'Cálculo 70-30 PE (11 min)'!H8</f>
        <v>14</v>
      </c>
      <c r="G16" s="30"/>
      <c r="H16" s="38"/>
      <c r="I16" s="48" t="s">
        <v>15</v>
      </c>
      <c r="J16" s="49">
        <v>112012</v>
      </c>
      <c r="K16" s="50">
        <f t="shared" si="2"/>
        <v>8.4468763479619575</v>
      </c>
    </row>
    <row r="17" spans="2:11" ht="20" customHeight="1" x14ac:dyDescent="0.3">
      <c r="B17" s="5" t="s">
        <v>16</v>
      </c>
      <c r="C17" s="37">
        <f t="shared" si="0"/>
        <v>42.798753615931517</v>
      </c>
      <c r="D17" s="13">
        <f t="shared" si="1"/>
        <v>42.798753615931517</v>
      </c>
      <c r="E17" s="28">
        <f>'Cálculo 70-30 PE (11 min)'!H9</f>
        <v>51</v>
      </c>
      <c r="G17" s="30"/>
      <c r="H17" s="38"/>
      <c r="I17" s="48" t="s">
        <v>16</v>
      </c>
      <c r="J17" s="49">
        <v>567544</v>
      </c>
      <c r="K17" s="50">
        <f t="shared" si="2"/>
        <v>42.798753615931517</v>
      </c>
    </row>
    <row r="18" spans="2:11" ht="20" customHeight="1" x14ac:dyDescent="0.3">
      <c r="B18" s="5" t="s">
        <v>64</v>
      </c>
      <c r="C18" s="37">
        <f>K18</f>
        <v>9.1888398553325761</v>
      </c>
      <c r="D18" s="13">
        <f>C18</f>
        <v>9.1888398553325761</v>
      </c>
      <c r="E18" s="28">
        <f>'Cálculo 70-30 PE (11 min)'!H10</f>
        <v>14</v>
      </c>
      <c r="I18" s="48" t="s">
        <v>64</v>
      </c>
      <c r="J18" s="49">
        <v>121851</v>
      </c>
      <c r="K18" s="50">
        <f t="shared" si="2"/>
        <v>9.1888398553325761</v>
      </c>
    </row>
    <row r="19" spans="2:11" ht="20" customHeight="1" x14ac:dyDescent="0.3">
      <c r="B19" s="64" t="s">
        <v>66</v>
      </c>
      <c r="C19" s="52">
        <f>K20</f>
        <v>0</v>
      </c>
      <c r="D19" s="52">
        <f>L20</f>
        <v>0</v>
      </c>
      <c r="E19" s="28">
        <f>'Cálculo 70-30 PE (11 min)'!H11</f>
        <v>5</v>
      </c>
      <c r="I19" s="61" t="s">
        <v>71</v>
      </c>
      <c r="J19" s="62">
        <f>SUM(J12:J18)</f>
        <v>1326076</v>
      </c>
      <c r="K19" s="63">
        <f>SUM(K12:K18)</f>
        <v>100</v>
      </c>
    </row>
    <row r="20" spans="2:11" ht="20" customHeight="1" x14ac:dyDescent="0.3">
      <c r="B20" s="64" t="s">
        <v>68</v>
      </c>
      <c r="C20" s="52">
        <f>K20</f>
        <v>0</v>
      </c>
      <c r="D20" s="52">
        <f>L20</f>
        <v>0</v>
      </c>
      <c r="E20" s="28">
        <f>'Cálculo 70-30 PE (11 min)'!H12</f>
        <v>5</v>
      </c>
    </row>
    <row r="21" spans="2:11" ht="20" customHeight="1" x14ac:dyDescent="0.3">
      <c r="B21" s="7" t="s">
        <v>6</v>
      </c>
      <c r="C21" s="8">
        <f>SUM(C12:C20)</f>
        <v>100</v>
      </c>
      <c r="D21" s="8">
        <f>SUM(D12:D20)</f>
        <v>100</v>
      </c>
      <c r="E21" s="12">
        <f>SUM(E12:E20)</f>
        <v>149</v>
      </c>
    </row>
    <row r="22" spans="2:11" ht="20" customHeight="1" x14ac:dyDescent="0.3"/>
    <row r="23" spans="2:11" ht="20" customHeight="1" x14ac:dyDescent="0.3">
      <c r="B23" s="66" t="s">
        <v>19</v>
      </c>
      <c r="C23" s="71"/>
      <c r="D23" s="67"/>
      <c r="E23" s="10">
        <f>G6-E21</f>
        <v>5</v>
      </c>
    </row>
    <row r="25" spans="2:11" x14ac:dyDescent="0.3">
      <c r="G25" s="14"/>
    </row>
    <row r="26" spans="2:11" x14ac:dyDescent="0.3">
      <c r="G26" s="39"/>
    </row>
    <row r="27" spans="2:11" x14ac:dyDescent="0.3">
      <c r="G27" s="39"/>
    </row>
    <row r="28" spans="2:11" x14ac:dyDescent="0.3">
      <c r="G28" s="39"/>
    </row>
    <row r="29" spans="2:11" x14ac:dyDescent="0.3">
      <c r="F29" s="1"/>
      <c r="G29" s="39"/>
    </row>
    <row r="30" spans="2:11" x14ac:dyDescent="0.3">
      <c r="F30" s="1"/>
      <c r="G30" s="39"/>
    </row>
    <row r="31" spans="2:11" x14ac:dyDescent="0.3">
      <c r="F31" s="1"/>
      <c r="G31" s="39"/>
    </row>
    <row r="32" spans="2:11" x14ac:dyDescent="0.3">
      <c r="F32" s="1"/>
      <c r="G32" s="14"/>
    </row>
  </sheetData>
  <dataConsolidate/>
  <mergeCells count="8">
    <mergeCell ref="B23:D23"/>
    <mergeCell ref="I4:K4"/>
    <mergeCell ref="I10:K10"/>
    <mergeCell ref="E2:G2"/>
    <mergeCell ref="B4:C5"/>
    <mergeCell ref="D4:G4"/>
    <mergeCell ref="B6:C6"/>
    <mergeCell ref="B8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tabSelected="1" zoomScale="60" zoomScaleNormal="60" zoomScaleSheetLayoutView="90" workbookViewId="0">
      <selection activeCell="A2" sqref="A2:A3"/>
    </sheetView>
  </sheetViews>
  <sheetFormatPr baseColWidth="10" defaultColWidth="11.453125" defaultRowHeight="14" x14ac:dyDescent="0.35"/>
  <cols>
    <col min="1" max="1" width="35.6328125" style="3" customWidth="1"/>
    <col min="2" max="8" width="25.6328125" style="3" customWidth="1"/>
    <col min="9" max="9" width="8.36328125" style="3" customWidth="1"/>
    <col min="10" max="16384" width="11.453125" style="3"/>
  </cols>
  <sheetData>
    <row r="1" spans="1:9" ht="40" customHeight="1" x14ac:dyDescent="0.35">
      <c r="A1" s="68" t="str">
        <f>CONCATENATE("CÁLCULO DE DISTRIBUCIÓN DE LOS MENSAJES DE PRECAMPAÑA PARA EL ",'Premisas PE (11 min)'!D4,)</f>
        <v>CÁLCULO DE DISTRIBUCIÓN DE LOS MENSAJES DE PRECAMPAÑA PARA EL PROCESO ELECTORAL LOCAL 2026-2027</v>
      </c>
      <c r="B1" s="68"/>
      <c r="C1" s="68"/>
      <c r="D1" s="68"/>
      <c r="E1" s="68"/>
      <c r="F1" s="68"/>
      <c r="G1" s="68"/>
      <c r="H1" s="68"/>
    </row>
    <row r="2" spans="1:9" ht="40" customHeight="1" x14ac:dyDescent="0.35">
      <c r="A2" s="69" t="s">
        <v>40</v>
      </c>
      <c r="B2" s="70" t="str">
        <f>CONCATENATE("DURACIÓN: ",'Premisas PE (11 min)'!D6," DÍAS
TOTAL DE PROMOCIONALES DE 30 SEGUNDOS EN CADA ESTACIÓN DE RADIO O CANAL DE TELEVISIÓN:  ", ('Premisas PE (11 min)'!G6), " PROMOCIONALES")</f>
        <v>DURACIÓN: 7 DÍAS
TOTAL DE PROMOCIONALES DE 30 SEGUNDOS EN CADA ESTACIÓN DE RADIO O CANAL DE TELEVISIÓN:  154 PROMOCIONALES</v>
      </c>
      <c r="C2" s="70"/>
      <c r="D2" s="70"/>
      <c r="E2" s="70"/>
      <c r="F2" s="70"/>
      <c r="G2" s="69" t="s">
        <v>42</v>
      </c>
      <c r="H2" s="69" t="s">
        <v>73</v>
      </c>
    </row>
    <row r="3" spans="1:9" ht="100" customHeight="1" x14ac:dyDescent="0.35">
      <c r="A3" s="68"/>
      <c r="B3" s="4" t="str">
        <f>CONCATENATE(('Premisas PE (11 min)'!G6)*0.3," promocionales (30%) se distribuyen de manera igualitaria entre el número de partidos contendientes
(A)")</f>
        <v>46.2 promocionales (30%) se distribuyen de manera igualitaria entre el número de partidos contendientes
(A)</v>
      </c>
      <c r="C3" s="4" t="s">
        <v>13</v>
      </c>
      <c r="D3" s="4" t="s">
        <v>43</v>
      </c>
      <c r="E3" s="4" t="str">
        <f>CONCATENATE(('Premisas PE (11 min)'!G6)*0.7," promocionales 
(70% Distribución Proporcional)
% Fuerza Electoral de los partidos políticos
(C) ")</f>
        <v xml:space="preserve">107.8 promocionales 
(70% Distribución Proporcional)
% Fuerza Electoral de los partidos políticos
(C) </v>
      </c>
      <c r="F3" s="4" t="s">
        <v>14</v>
      </c>
      <c r="G3" s="68"/>
      <c r="H3" s="68"/>
    </row>
    <row r="4" spans="1:9" ht="40" customHeight="1" x14ac:dyDescent="0.35">
      <c r="A4" s="65" t="s">
        <v>27</v>
      </c>
      <c r="B4" s="5">
        <f>TRUNC(TRUNC(('Premisas PE (11 min)'!$G$6)*0.3)/COUNTA($A$4:$A$12))</f>
        <v>5</v>
      </c>
      <c r="C4" s="6">
        <f>(('Premisas PE (11 min)'!$G$6)*0.3)/COUNTA($A$4:$A$12) - TRUNC(TRUNC(('Premisas PE (11 min)'!$G$6)*0.3)/COUNTA($A$4:$A$12))</f>
        <v>0.13333333333333286</v>
      </c>
      <c r="D4" s="6">
        <f>'Premisas PE (11 min)'!D12</f>
        <v>4.3291636376798914</v>
      </c>
      <c r="E4" s="5">
        <f>TRUNC((D4*(('Premisas PE (11 min)'!$G$6)*0.7))/100,0)</f>
        <v>4</v>
      </c>
      <c r="F4" s="6">
        <f>(((D4*(('Premisas PE (11 min)'!$G$6)*0.7))/100) - TRUNC((D4*(('Premisas PE (11 min)'!$G$6)*0.7))/100))</f>
        <v>0.66683840141892325</v>
      </c>
      <c r="G4" s="5">
        <f t="shared" ref="G4:G12" si="0">SUM(B4,E4)</f>
        <v>9</v>
      </c>
      <c r="H4" s="5">
        <f>G4</f>
        <v>9</v>
      </c>
    </row>
    <row r="5" spans="1:9" ht="40" customHeight="1" x14ac:dyDescent="0.35">
      <c r="A5" s="65" t="s">
        <v>26</v>
      </c>
      <c r="B5" s="5">
        <f>TRUNC(TRUNC(('Premisas PE (11 min)'!$G$6)*0.3)/COUNTA($A$4:$A$12))</f>
        <v>5</v>
      </c>
      <c r="C5" s="6">
        <f>(('Premisas PE (11 min)'!$G$6)*0.3)/COUNTA($A$4:$A$12) - TRUNC(TRUNC(('Premisas PE (11 min)'!$G$6)*0.3)/COUNTA($A$4:$A$12))</f>
        <v>0.13333333333333286</v>
      </c>
      <c r="D5" s="6">
        <f>'Premisas PE (11 min)'!D13</f>
        <v>17.984640397684597</v>
      </c>
      <c r="E5" s="5">
        <f>TRUNC((D5*(('Premisas PE (11 min)'!$G$6)*0.7))/100,0)</f>
        <v>19</v>
      </c>
      <c r="F5" s="6">
        <f>(((D5*(('Premisas PE (11 min)'!$G$6)*0.7))/100) - TRUNC((D5*(('Premisas PE (11 min)'!$G$6)*0.7))/100))</f>
        <v>0.38744234870399552</v>
      </c>
      <c r="G5" s="5">
        <f t="shared" si="0"/>
        <v>24</v>
      </c>
      <c r="H5" s="5">
        <f t="shared" ref="H5:H12" si="1">G5</f>
        <v>24</v>
      </c>
    </row>
    <row r="6" spans="1:9" ht="40" customHeight="1" x14ac:dyDescent="0.35">
      <c r="A6" s="65" t="s">
        <v>28</v>
      </c>
      <c r="B6" s="5">
        <f>TRUNC(TRUNC(('Premisas PE (11 min)'!$G$6)*0.3)/COUNTA($A$4:$A$12))</f>
        <v>5</v>
      </c>
      <c r="C6" s="6">
        <f>(('Premisas PE (11 min)'!$G$6)*0.3)/COUNTA($A$4:$A$12) - TRUNC(TRUNC(('Premisas PE (11 min)'!$G$6)*0.3)/COUNTA($A$4:$A$12))</f>
        <v>0.13333333333333286</v>
      </c>
      <c r="D6" s="6">
        <f>'Premisas PE (11 min)'!D14</f>
        <v>7.3349491281042711</v>
      </c>
      <c r="E6" s="5">
        <f>TRUNC((D6*(('Premisas PE (11 min)'!$G$6)*0.7))/100,0)</f>
        <v>7</v>
      </c>
      <c r="F6" s="6">
        <f>(((D6*(('Premisas PE (11 min)'!$G$6)*0.7))/100) - TRUNC((D6*(('Premisas PE (11 min)'!$G$6)*0.7))/100))</f>
        <v>0.90707516009640354</v>
      </c>
      <c r="G6" s="5">
        <f t="shared" si="0"/>
        <v>12</v>
      </c>
      <c r="H6" s="5">
        <f t="shared" si="1"/>
        <v>12</v>
      </c>
    </row>
    <row r="7" spans="1:9" ht="40" customHeight="1" x14ac:dyDescent="0.35">
      <c r="A7" s="65" t="s">
        <v>29</v>
      </c>
      <c r="B7" s="5">
        <f>TRUNC(TRUNC(('Premisas PE (11 min)'!$G$6)*0.3)/COUNTA($A$4:$A$12))</f>
        <v>5</v>
      </c>
      <c r="C7" s="6">
        <f>(('Premisas PE (11 min)'!$G$6)*0.3)/COUNTA($A$4:$A$12) - TRUNC(TRUNC(('Premisas PE (11 min)'!$G$6)*0.3)/COUNTA($A$4:$A$12))</f>
        <v>0.13333333333333286</v>
      </c>
      <c r="D7" s="6">
        <f>'Premisas PE (11 min)'!D15</f>
        <v>9.9167770173051917</v>
      </c>
      <c r="E7" s="5">
        <f>TRUNC((D7*(('Premisas PE (11 min)'!$G$6)*0.7))/100,0)</f>
        <v>10</v>
      </c>
      <c r="F7" s="6">
        <f>(((D7*(('Premisas PE (11 min)'!$G$6)*0.7))/100) - TRUNC((D7*(('Premisas PE (11 min)'!$G$6)*0.7))/100))</f>
        <v>0.69028562465499554</v>
      </c>
      <c r="G7" s="5">
        <f t="shared" si="0"/>
        <v>15</v>
      </c>
      <c r="H7" s="5">
        <f t="shared" si="1"/>
        <v>15</v>
      </c>
    </row>
    <row r="8" spans="1:9" ht="40" customHeight="1" x14ac:dyDescent="0.35">
      <c r="A8" s="65" t="s">
        <v>30</v>
      </c>
      <c r="B8" s="5">
        <f>TRUNC(TRUNC(('Premisas PE (11 min)'!$G$6)*0.3)/COUNTA($A$4:$A$12))</f>
        <v>5</v>
      </c>
      <c r="C8" s="6">
        <f>(('Premisas PE (11 min)'!$G$6)*0.3)/COUNTA($A$4:$A$12) - TRUNC(TRUNC(('Premisas PE (11 min)'!$G$6)*0.3)/COUNTA($A$4:$A$12))</f>
        <v>0.13333333333333286</v>
      </c>
      <c r="D8" s="6">
        <f>'Premisas PE (11 min)'!D16</f>
        <v>8.4468763479619575</v>
      </c>
      <c r="E8" s="5">
        <f>TRUNC((D8*(('Premisas PE (11 min)'!$G$6)*0.7))/100,0)</f>
        <v>9</v>
      </c>
      <c r="F8" s="6">
        <f>(((D8*(('Premisas PE (11 min)'!$G$6)*0.7))/100) - TRUNC((D8*(('Premisas PE (11 min)'!$G$6)*0.7))/100))</f>
        <v>0.10573270310299065</v>
      </c>
      <c r="G8" s="5">
        <f t="shared" si="0"/>
        <v>14</v>
      </c>
      <c r="H8" s="5">
        <f t="shared" si="1"/>
        <v>14</v>
      </c>
    </row>
    <row r="9" spans="1:9" ht="40" customHeight="1" x14ac:dyDescent="0.35">
      <c r="A9" s="65" t="s">
        <v>41</v>
      </c>
      <c r="B9" s="5">
        <f>TRUNC(TRUNC(('Premisas PE (11 min)'!$G$6)*0.3)/COUNTA($A$4:$A$12))</f>
        <v>5</v>
      </c>
      <c r="C9" s="6">
        <f>(('Premisas PE (11 min)'!$G$6)*0.3)/COUNTA($A$4:$A$12) - TRUNC(TRUNC(('Premisas PE (11 min)'!$G$6)*0.3)/COUNTA($A$4:$A$12))</f>
        <v>0.13333333333333286</v>
      </c>
      <c r="D9" s="6">
        <f>'Premisas PE (11 min)'!D17</f>
        <v>42.798753615931517</v>
      </c>
      <c r="E9" s="5">
        <f>TRUNC((D9*(('Premisas PE (11 min)'!$G$6)*0.7))/100,0)</f>
        <v>46</v>
      </c>
      <c r="F9" s="6">
        <f>(((D9*(('Premisas PE (11 min)'!$G$6)*0.7))/100) - TRUNC((D9*(('Premisas PE (11 min)'!$G$6)*0.7))/100))</f>
        <v>0.13705639797417746</v>
      </c>
      <c r="G9" s="5">
        <f t="shared" si="0"/>
        <v>51</v>
      </c>
      <c r="H9" s="5">
        <f t="shared" si="1"/>
        <v>51</v>
      </c>
    </row>
    <row r="10" spans="1:9" ht="40" customHeight="1" x14ac:dyDescent="0.35">
      <c r="A10" s="65" t="s">
        <v>72</v>
      </c>
      <c r="B10" s="5">
        <f>TRUNC(TRUNC(('Premisas PE (11 min)'!$G$6)*0.3)/COUNTA($A$4:$A$12))</f>
        <v>5</v>
      </c>
      <c r="C10" s="6">
        <f>(('Premisas PE (11 min)'!$G$6)*0.3)/COUNTA($A$4:$A$12) - TRUNC(TRUNC(('Premisas PE (11 min)'!$G$6)*0.3)/COUNTA($A$4:$A$12))</f>
        <v>0.13333333333333286</v>
      </c>
      <c r="D10" s="6">
        <f>'Premisas PE (11 min)'!D18</f>
        <v>9.1888398553325761</v>
      </c>
      <c r="E10" s="5">
        <f>TRUNC((D10*(('Premisas PE (11 min)'!$G$6)*0.7))/100,0)</f>
        <v>9</v>
      </c>
      <c r="F10" s="6">
        <f>(((D10*(('Premisas PE (11 min)'!$G$6)*0.7))/100) - TRUNC((D10*(('Premisas PE (11 min)'!$G$6)*0.7))/100))</f>
        <v>0.90556936404851562</v>
      </c>
      <c r="G10" s="5">
        <f>SUM(B10,E10)</f>
        <v>14</v>
      </c>
      <c r="H10" s="5">
        <f>G10</f>
        <v>14</v>
      </c>
    </row>
    <row r="11" spans="1:9" ht="40" customHeight="1" x14ac:dyDescent="0.35">
      <c r="A11" s="65" t="s">
        <v>65</v>
      </c>
      <c r="B11" s="5">
        <f>TRUNC(TRUNC(('Premisas PE (11 min)'!$G$6)*0.3)/COUNTA($A$4:$A$12))</f>
        <v>5</v>
      </c>
      <c r="C11" s="6">
        <f>(('Premisas PE (11 min)'!$G$6)*0.3)/COUNTA($A$4:$A$12) - TRUNC(TRUNC(('Premisas PE (11 min)'!$G$6)*0.3)/COUNTA($A$4:$A$12))</f>
        <v>0.13333333333333286</v>
      </c>
      <c r="D11" s="6">
        <v>0</v>
      </c>
      <c r="E11" s="5">
        <f>TRUNC((D11*(('Premisas PE (11 min)'!$G$6)*0.7))/100,0)</f>
        <v>0</v>
      </c>
      <c r="F11" s="6">
        <f>(((D11*(('Premisas PE (11 min)'!$G$6)*0.7))/100) - TRUNC((D11*(('Premisas PE (11 min)'!$G$6)*0.7))/100))</f>
        <v>0</v>
      </c>
      <c r="G11" s="5">
        <f t="shared" si="0"/>
        <v>5</v>
      </c>
      <c r="H11" s="5">
        <f t="shared" si="1"/>
        <v>5</v>
      </c>
    </row>
    <row r="12" spans="1:9" ht="40" customHeight="1" x14ac:dyDescent="0.35">
      <c r="A12" s="65" t="s">
        <v>67</v>
      </c>
      <c r="B12" s="5">
        <f>TRUNC(TRUNC(('Premisas PE (11 min)'!$G$6)*0.3)/COUNTA($A$4:$A$12))</f>
        <v>5</v>
      </c>
      <c r="C12" s="6">
        <f>(('Premisas PE (11 min)'!$G$6)*0.3)/COUNTA($A$4:$A$12) - TRUNC(TRUNC(('Premisas PE (11 min)'!$G$6)*0.3)/COUNTA($A$4:$A$12))</f>
        <v>0.13333333333333286</v>
      </c>
      <c r="D12" s="6">
        <v>0</v>
      </c>
      <c r="E12" s="5">
        <f>TRUNC((D12*(('Premisas PE (11 min)'!$G$6)*0.7))/100,0)</f>
        <v>0</v>
      </c>
      <c r="F12" s="6">
        <f>(((D12*(('Premisas PE (11 min)'!$G$6)*0.7))/100) - TRUNC((D12*(('Premisas PE (11 min)'!$G$6)*0.7))/100))</f>
        <v>0</v>
      </c>
      <c r="G12" s="5">
        <f t="shared" si="0"/>
        <v>5</v>
      </c>
      <c r="H12" s="5">
        <f t="shared" si="1"/>
        <v>5</v>
      </c>
    </row>
    <row r="13" spans="1:9" ht="40" customHeight="1" x14ac:dyDescent="0.35">
      <c r="A13" s="7" t="s">
        <v>6</v>
      </c>
      <c r="B13" s="7">
        <f t="shared" ref="B13:H13" si="2">SUM(B4:B12)</f>
        <v>45</v>
      </c>
      <c r="C13" s="8">
        <f t="shared" si="2"/>
        <v>1.1999999999999957</v>
      </c>
      <c r="D13" s="8">
        <f t="shared" si="2"/>
        <v>100</v>
      </c>
      <c r="E13" s="7">
        <f t="shared" si="2"/>
        <v>104</v>
      </c>
      <c r="F13" s="8">
        <f t="shared" si="2"/>
        <v>3.8000000000000016</v>
      </c>
      <c r="G13" s="7">
        <f t="shared" si="2"/>
        <v>149</v>
      </c>
      <c r="H13" s="7">
        <f t="shared" si="2"/>
        <v>149</v>
      </c>
    </row>
    <row r="14" spans="1:9" ht="20" customHeight="1" x14ac:dyDescent="0.35">
      <c r="I14" s="9"/>
    </row>
    <row r="15" spans="1:9" ht="20" customHeight="1" x14ac:dyDescent="0.35"/>
    <row r="16" spans="1:9" ht="20" customHeight="1" x14ac:dyDescent="0.35">
      <c r="A16" s="66" t="s">
        <v>19</v>
      </c>
      <c r="B16" s="67"/>
      <c r="C16" s="10">
        <f>'Premisas PE (11 min)'!E23</f>
        <v>5</v>
      </c>
    </row>
  </sheetData>
  <mergeCells count="6">
    <mergeCell ref="A16:B16"/>
    <mergeCell ref="A1:H1"/>
    <mergeCell ref="A2:A3"/>
    <mergeCell ref="B2:F2"/>
    <mergeCell ref="G2:G3"/>
    <mergeCell ref="H2:H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3"/>
  <sheetViews>
    <sheetView zoomScale="60" zoomScaleNormal="60" workbookViewId="0"/>
  </sheetViews>
  <sheetFormatPr baseColWidth="10" defaultColWidth="11.453125" defaultRowHeight="14" x14ac:dyDescent="0.3"/>
  <cols>
    <col min="1" max="1" width="20.6328125" style="31" customWidth="1"/>
    <col min="2" max="41" width="12.6328125" style="31" customWidth="1"/>
    <col min="42" max="16384" width="11.453125" style="31"/>
  </cols>
  <sheetData>
    <row r="1" spans="1:41" ht="15" customHeight="1" x14ac:dyDescent="0.3">
      <c r="A1" s="23" t="s">
        <v>32</v>
      </c>
      <c r="B1" s="40"/>
    </row>
    <row r="2" spans="1:41" ht="15" customHeight="1" x14ac:dyDescent="0.3">
      <c r="B2" s="30"/>
    </row>
    <row r="3" spans="1:41" ht="15" customHeight="1" x14ac:dyDescent="0.3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</row>
    <row r="4" spans="1:41" ht="15" customHeight="1" x14ac:dyDescent="0.3">
      <c r="A4" s="81" t="s">
        <v>45</v>
      </c>
      <c r="B4" s="60">
        <v>4</v>
      </c>
      <c r="C4" s="60">
        <v>5</v>
      </c>
      <c r="D4" s="60">
        <v>6</v>
      </c>
      <c r="E4" s="60">
        <v>7</v>
      </c>
      <c r="F4" s="60">
        <v>8</v>
      </c>
      <c r="G4" s="60">
        <v>9</v>
      </c>
      <c r="H4" s="60">
        <v>10</v>
      </c>
    </row>
    <row r="5" spans="1:41" ht="15" customHeight="1" x14ac:dyDescent="0.3">
      <c r="A5" s="82"/>
      <c r="B5" s="60" t="s">
        <v>46</v>
      </c>
      <c r="C5" s="60" t="s">
        <v>46</v>
      </c>
      <c r="D5" s="60" t="s">
        <v>46</v>
      </c>
      <c r="E5" s="60" t="s">
        <v>46</v>
      </c>
      <c r="F5" s="60" t="s">
        <v>46</v>
      </c>
      <c r="G5" s="60" t="s">
        <v>46</v>
      </c>
      <c r="H5" s="60" t="s">
        <v>46</v>
      </c>
    </row>
    <row r="6" spans="1:41" ht="15" customHeight="1" x14ac:dyDescent="0.3">
      <c r="A6" s="82"/>
      <c r="B6" s="60" t="s">
        <v>51</v>
      </c>
      <c r="C6" s="60" t="s">
        <v>52</v>
      </c>
      <c r="D6" s="60" t="s">
        <v>53</v>
      </c>
      <c r="E6" s="60" t="s">
        <v>47</v>
      </c>
      <c r="F6" s="60" t="s">
        <v>48</v>
      </c>
      <c r="G6" s="60" t="s">
        <v>49</v>
      </c>
      <c r="H6" s="60" t="s">
        <v>50</v>
      </c>
    </row>
    <row r="7" spans="1:41" ht="15" customHeight="1" x14ac:dyDescent="0.3">
      <c r="A7" s="60">
        <v>1</v>
      </c>
      <c r="B7" s="53" t="s">
        <v>54</v>
      </c>
      <c r="C7" s="54" t="s">
        <v>56</v>
      </c>
      <c r="D7" s="55" t="s">
        <v>57</v>
      </c>
      <c r="E7" s="56" t="s">
        <v>58</v>
      </c>
      <c r="F7" s="55" t="s">
        <v>57</v>
      </c>
      <c r="G7" s="57" t="s">
        <v>59</v>
      </c>
      <c r="H7" s="53" t="s">
        <v>54</v>
      </c>
    </row>
    <row r="8" spans="1:41" ht="15" customHeight="1" x14ac:dyDescent="0.3">
      <c r="A8" s="60">
        <v>2</v>
      </c>
      <c r="B8" s="55" t="s">
        <v>57</v>
      </c>
      <c r="C8" s="53" t="s">
        <v>54</v>
      </c>
      <c r="D8" s="54" t="s">
        <v>56</v>
      </c>
      <c r="E8" s="55" t="s">
        <v>57</v>
      </c>
      <c r="F8" s="56" t="s">
        <v>58</v>
      </c>
      <c r="G8" s="55" t="s">
        <v>57</v>
      </c>
      <c r="H8" s="57" t="s">
        <v>59</v>
      </c>
    </row>
    <row r="9" spans="1:41" ht="15" customHeight="1" x14ac:dyDescent="0.3">
      <c r="A9" s="60">
        <v>3</v>
      </c>
      <c r="B9" s="43" t="s">
        <v>62</v>
      </c>
      <c r="C9" s="55" t="s">
        <v>57</v>
      </c>
      <c r="D9" s="53" t="s">
        <v>54</v>
      </c>
      <c r="E9" s="54" t="s">
        <v>56</v>
      </c>
      <c r="F9" s="55" t="s">
        <v>57</v>
      </c>
      <c r="G9" s="58" t="s">
        <v>60</v>
      </c>
      <c r="H9" s="55" t="s">
        <v>57</v>
      </c>
    </row>
    <row r="10" spans="1:41" ht="15" customHeight="1" x14ac:dyDescent="0.3">
      <c r="A10" s="60">
        <v>4</v>
      </c>
      <c r="B10" s="54" t="s">
        <v>56</v>
      </c>
      <c r="C10" s="43" t="s">
        <v>62</v>
      </c>
      <c r="D10" s="55" t="s">
        <v>57</v>
      </c>
      <c r="E10" s="53" t="s">
        <v>54</v>
      </c>
      <c r="F10" s="54" t="s">
        <v>56</v>
      </c>
      <c r="G10" s="55" t="s">
        <v>57</v>
      </c>
      <c r="H10" s="58" t="s">
        <v>60</v>
      </c>
    </row>
    <row r="11" spans="1:41" ht="15" customHeight="1" x14ac:dyDescent="0.3">
      <c r="A11" s="60">
        <v>5</v>
      </c>
      <c r="B11" s="57" t="s">
        <v>59</v>
      </c>
      <c r="C11" s="54" t="s">
        <v>56</v>
      </c>
      <c r="D11" s="56" t="s">
        <v>58</v>
      </c>
      <c r="E11" s="55" t="s">
        <v>57</v>
      </c>
      <c r="F11" s="53" t="s">
        <v>54</v>
      </c>
      <c r="G11" s="54" t="s">
        <v>56</v>
      </c>
      <c r="H11" s="55" t="s">
        <v>57</v>
      </c>
    </row>
    <row r="12" spans="1:41" ht="15" customHeight="1" x14ac:dyDescent="0.3">
      <c r="A12" s="60">
        <v>6</v>
      </c>
      <c r="B12" s="44" t="s">
        <v>55</v>
      </c>
      <c r="C12" s="57" t="s">
        <v>59</v>
      </c>
      <c r="D12" s="54" t="s">
        <v>56</v>
      </c>
      <c r="E12" s="43" t="s">
        <v>62</v>
      </c>
      <c r="F12" s="55" t="s">
        <v>57</v>
      </c>
      <c r="G12" s="53" t="s">
        <v>54</v>
      </c>
      <c r="H12" s="54" t="s">
        <v>56</v>
      </c>
    </row>
    <row r="13" spans="1:41" ht="15" customHeight="1" x14ac:dyDescent="0.3">
      <c r="A13" s="60">
        <v>7</v>
      </c>
      <c r="B13" s="59" t="s">
        <v>61</v>
      </c>
      <c r="C13" s="44" t="s">
        <v>55</v>
      </c>
      <c r="D13" s="57" t="s">
        <v>59</v>
      </c>
      <c r="E13" s="54" t="s">
        <v>56</v>
      </c>
      <c r="F13" s="57" t="s">
        <v>59</v>
      </c>
      <c r="G13" s="55" t="s">
        <v>57</v>
      </c>
      <c r="H13" s="53" t="s">
        <v>54</v>
      </c>
    </row>
    <row r="14" spans="1:41" ht="15" customHeight="1" x14ac:dyDescent="0.3">
      <c r="A14" s="60">
        <v>8</v>
      </c>
      <c r="B14" s="58" t="s">
        <v>60</v>
      </c>
      <c r="C14" s="59" t="s">
        <v>61</v>
      </c>
      <c r="D14" s="55" t="s">
        <v>57</v>
      </c>
      <c r="E14" s="57" t="s">
        <v>59</v>
      </c>
      <c r="F14" s="54" t="s">
        <v>56</v>
      </c>
      <c r="G14" s="43" t="s">
        <v>62</v>
      </c>
      <c r="H14" s="55" t="s">
        <v>57</v>
      </c>
    </row>
    <row r="15" spans="1:41" ht="15" customHeight="1" x14ac:dyDescent="0.3">
      <c r="A15" s="60">
        <v>9</v>
      </c>
      <c r="B15" s="56" t="s">
        <v>58</v>
      </c>
      <c r="C15" s="58" t="s">
        <v>60</v>
      </c>
      <c r="D15" s="59" t="s">
        <v>61</v>
      </c>
      <c r="E15" s="44" t="s">
        <v>55</v>
      </c>
      <c r="F15" s="57" t="s">
        <v>59</v>
      </c>
      <c r="G15" s="54" t="s">
        <v>56</v>
      </c>
      <c r="H15" s="43" t="s">
        <v>62</v>
      </c>
    </row>
    <row r="16" spans="1:41" ht="15" customHeight="1" x14ac:dyDescent="0.3">
      <c r="A16" s="60">
        <v>10</v>
      </c>
      <c r="B16" s="55" t="s">
        <v>57</v>
      </c>
      <c r="C16" s="56" t="s">
        <v>58</v>
      </c>
      <c r="D16" s="58" t="s">
        <v>60</v>
      </c>
      <c r="E16" s="59" t="s">
        <v>61</v>
      </c>
      <c r="F16" s="44" t="s">
        <v>55</v>
      </c>
      <c r="G16" s="57" t="s">
        <v>59</v>
      </c>
      <c r="H16" s="54" t="s">
        <v>56</v>
      </c>
    </row>
    <row r="17" spans="1:8" ht="15" customHeight="1" x14ac:dyDescent="0.3">
      <c r="A17" s="60">
        <v>11</v>
      </c>
      <c r="B17" s="53" t="s">
        <v>54</v>
      </c>
      <c r="C17" s="55" t="s">
        <v>57</v>
      </c>
      <c r="D17" s="56" t="s">
        <v>58</v>
      </c>
      <c r="E17" s="58" t="s">
        <v>60</v>
      </c>
      <c r="F17" s="59" t="s">
        <v>61</v>
      </c>
      <c r="G17" s="55" t="s">
        <v>57</v>
      </c>
      <c r="H17" s="57" t="s">
        <v>59</v>
      </c>
    </row>
    <row r="18" spans="1:8" ht="15" customHeight="1" x14ac:dyDescent="0.3">
      <c r="A18" s="60">
        <v>12</v>
      </c>
      <c r="B18" s="55" t="s">
        <v>57</v>
      </c>
      <c r="C18" s="53" t="s">
        <v>54</v>
      </c>
      <c r="D18" s="55" t="s">
        <v>57</v>
      </c>
      <c r="E18" s="56" t="s">
        <v>58</v>
      </c>
      <c r="F18" s="58" t="s">
        <v>60</v>
      </c>
      <c r="G18" s="59" t="s">
        <v>61</v>
      </c>
      <c r="H18" s="44" t="s">
        <v>55</v>
      </c>
    </row>
    <row r="19" spans="1:8" ht="15" customHeight="1" x14ac:dyDescent="0.3">
      <c r="A19" s="60">
        <v>13</v>
      </c>
      <c r="B19" s="59" t="s">
        <v>61</v>
      </c>
      <c r="C19" s="55" t="s">
        <v>57</v>
      </c>
      <c r="D19" s="53" t="s">
        <v>54</v>
      </c>
      <c r="E19" s="55" t="s">
        <v>57</v>
      </c>
      <c r="F19" s="56" t="s">
        <v>58</v>
      </c>
      <c r="G19" s="58" t="s">
        <v>60</v>
      </c>
      <c r="H19" s="59" t="s">
        <v>61</v>
      </c>
    </row>
    <row r="20" spans="1:8" ht="15" customHeight="1" x14ac:dyDescent="0.3">
      <c r="A20" s="60">
        <v>14</v>
      </c>
      <c r="B20" s="55" t="s">
        <v>57</v>
      </c>
      <c r="C20" s="47" t="s">
        <v>21</v>
      </c>
      <c r="D20" s="55" t="s">
        <v>57</v>
      </c>
      <c r="E20" s="53" t="s">
        <v>54</v>
      </c>
      <c r="F20" s="55" t="s">
        <v>57</v>
      </c>
      <c r="G20" s="56" t="s">
        <v>58</v>
      </c>
      <c r="H20" s="58" t="s">
        <v>60</v>
      </c>
    </row>
    <row r="21" spans="1:8" ht="15" customHeight="1" x14ac:dyDescent="0.3">
      <c r="A21" s="60">
        <v>15</v>
      </c>
      <c r="B21" s="53" t="s">
        <v>54</v>
      </c>
      <c r="C21" s="55" t="s">
        <v>57</v>
      </c>
      <c r="D21" s="47" t="s">
        <v>21</v>
      </c>
      <c r="E21" s="55" t="s">
        <v>57</v>
      </c>
      <c r="F21" s="53" t="s">
        <v>54</v>
      </c>
      <c r="G21" s="55" t="s">
        <v>57</v>
      </c>
      <c r="H21" s="56" t="s">
        <v>58</v>
      </c>
    </row>
    <row r="22" spans="1:8" ht="15" customHeight="1" x14ac:dyDescent="0.3">
      <c r="A22" s="60">
        <v>16</v>
      </c>
      <c r="B22" s="55" t="s">
        <v>57</v>
      </c>
      <c r="C22" s="53" t="s">
        <v>54</v>
      </c>
      <c r="D22" s="55" t="s">
        <v>57</v>
      </c>
      <c r="E22" s="47" t="s">
        <v>21</v>
      </c>
      <c r="F22" s="55" t="s">
        <v>57</v>
      </c>
      <c r="G22" s="53" t="s">
        <v>54</v>
      </c>
      <c r="H22" s="55" t="s">
        <v>57</v>
      </c>
    </row>
    <row r="23" spans="1:8" ht="15" customHeight="1" x14ac:dyDescent="0.3">
      <c r="A23" s="60">
        <v>17</v>
      </c>
      <c r="B23" s="53" t="s">
        <v>54</v>
      </c>
      <c r="C23" s="55" t="s">
        <v>57</v>
      </c>
      <c r="D23" s="53" t="s">
        <v>54</v>
      </c>
      <c r="E23" s="55" t="s">
        <v>57</v>
      </c>
      <c r="F23" s="47" t="s">
        <v>21</v>
      </c>
      <c r="G23" s="55" t="s">
        <v>57</v>
      </c>
      <c r="H23" s="53" t="s">
        <v>54</v>
      </c>
    </row>
    <row r="24" spans="1:8" ht="15" customHeight="1" x14ac:dyDescent="0.3">
      <c r="A24" s="60">
        <v>18</v>
      </c>
      <c r="B24" s="57" t="s">
        <v>59</v>
      </c>
      <c r="C24" s="56" t="s">
        <v>58</v>
      </c>
      <c r="D24" s="55" t="s">
        <v>57</v>
      </c>
      <c r="E24" s="54" t="s">
        <v>56</v>
      </c>
      <c r="F24" s="55" t="s">
        <v>57</v>
      </c>
      <c r="G24" s="47" t="s">
        <v>21</v>
      </c>
      <c r="H24" s="55" t="s">
        <v>57</v>
      </c>
    </row>
    <row r="25" spans="1:8" ht="15" customHeight="1" x14ac:dyDescent="0.3">
      <c r="A25" s="60">
        <v>19</v>
      </c>
      <c r="B25" s="55" t="s">
        <v>57</v>
      </c>
      <c r="C25" s="57" t="s">
        <v>59</v>
      </c>
      <c r="D25" s="53" t="s">
        <v>54</v>
      </c>
      <c r="E25" s="55" t="s">
        <v>57</v>
      </c>
      <c r="F25" s="53" t="s">
        <v>54</v>
      </c>
      <c r="G25" s="55" t="s">
        <v>57</v>
      </c>
      <c r="H25" s="59" t="s">
        <v>61</v>
      </c>
    </row>
    <row r="26" spans="1:8" ht="15" customHeight="1" x14ac:dyDescent="0.3">
      <c r="A26" s="60">
        <v>20</v>
      </c>
      <c r="B26" s="58" t="s">
        <v>60</v>
      </c>
      <c r="C26" s="55" t="s">
        <v>57</v>
      </c>
      <c r="D26" s="57" t="s">
        <v>59</v>
      </c>
      <c r="E26" s="56" t="s">
        <v>58</v>
      </c>
      <c r="F26" s="55" t="s">
        <v>57</v>
      </c>
      <c r="G26" s="53" t="s">
        <v>54</v>
      </c>
      <c r="H26" s="55" t="s">
        <v>57</v>
      </c>
    </row>
    <row r="27" spans="1:8" ht="15" customHeight="1" x14ac:dyDescent="0.3">
      <c r="A27" s="60">
        <v>21</v>
      </c>
      <c r="B27" s="55" t="s">
        <v>57</v>
      </c>
      <c r="C27" s="58" t="s">
        <v>60</v>
      </c>
      <c r="D27" s="55" t="s">
        <v>57</v>
      </c>
      <c r="E27" s="57" t="s">
        <v>59</v>
      </c>
      <c r="F27" s="56" t="s">
        <v>58</v>
      </c>
      <c r="G27" s="55" t="s">
        <v>57</v>
      </c>
      <c r="H27" s="53" t="s">
        <v>54</v>
      </c>
    </row>
    <row r="28" spans="1:8" ht="15" customHeight="1" x14ac:dyDescent="0.3">
      <c r="A28" s="60">
        <v>22</v>
      </c>
      <c r="B28" s="54" t="s">
        <v>56</v>
      </c>
      <c r="C28" s="55" t="s">
        <v>57</v>
      </c>
      <c r="D28" s="58" t="s">
        <v>60</v>
      </c>
      <c r="E28" s="55" t="s">
        <v>57</v>
      </c>
      <c r="F28" s="53" t="s">
        <v>54</v>
      </c>
      <c r="G28" s="56" t="s">
        <v>58</v>
      </c>
      <c r="H28" s="55" t="s">
        <v>57</v>
      </c>
    </row>
    <row r="29" spans="1:8" ht="15" customHeight="1" x14ac:dyDescent="0.3"/>
    <row r="30" spans="1:8" ht="15" customHeight="1" x14ac:dyDescent="0.3"/>
    <row r="31" spans="1:8" ht="15" customHeight="1" x14ac:dyDescent="0.3">
      <c r="A31" s="2" t="s">
        <v>22</v>
      </c>
      <c r="B31" s="2" t="s">
        <v>36</v>
      </c>
      <c r="C31" s="2" t="s">
        <v>23</v>
      </c>
      <c r="D31" s="2" t="s">
        <v>24</v>
      </c>
      <c r="F31" s="41"/>
      <c r="G31" s="42" t="s">
        <v>31</v>
      </c>
    </row>
    <row r="32" spans="1:8" ht="15" customHeight="1" x14ac:dyDescent="0.3">
      <c r="A32" s="16" t="s">
        <v>61</v>
      </c>
      <c r="B32" s="20">
        <f>'Cálculo 70-30 PE (11 min)'!H4</f>
        <v>9</v>
      </c>
      <c r="C32" s="20">
        <f t="shared" ref="C32:C42" si="0">COUNTIF($B$7:$H$28,A32)</f>
        <v>9</v>
      </c>
      <c r="D32" s="22">
        <f>C32-B32</f>
        <v>0</v>
      </c>
      <c r="F32" s="42">
        <v>1</v>
      </c>
      <c r="G32" s="15" t="s">
        <v>54</v>
      </c>
    </row>
    <row r="33" spans="1:12" ht="15" customHeight="1" x14ac:dyDescent="0.3">
      <c r="A33" s="15" t="s">
        <v>54</v>
      </c>
      <c r="B33" s="20">
        <f>'Cálculo 70-30 PE (11 min)'!H5</f>
        <v>24</v>
      </c>
      <c r="C33" s="20">
        <f t="shared" si="0"/>
        <v>24</v>
      </c>
      <c r="D33" s="22">
        <f t="shared" ref="D33:D42" si="1">C33-B33</f>
        <v>0</v>
      </c>
      <c r="F33" s="42">
        <v>2</v>
      </c>
      <c r="G33" s="21" t="s">
        <v>57</v>
      </c>
    </row>
    <row r="34" spans="1:12" ht="15" customHeight="1" x14ac:dyDescent="0.3">
      <c r="A34" s="17" t="s">
        <v>60</v>
      </c>
      <c r="B34" s="20">
        <f>'Cálculo 70-30 PE (11 min)'!H6</f>
        <v>12</v>
      </c>
      <c r="C34" s="20">
        <f t="shared" si="0"/>
        <v>12</v>
      </c>
      <c r="D34" s="22">
        <f t="shared" si="1"/>
        <v>0</v>
      </c>
      <c r="F34" s="42">
        <v>3</v>
      </c>
      <c r="G34" s="43" t="s">
        <v>62</v>
      </c>
    </row>
    <row r="35" spans="1:12" ht="15" customHeight="1" x14ac:dyDescent="0.3">
      <c r="A35" s="18" t="s">
        <v>56</v>
      </c>
      <c r="B35" s="20">
        <f>'Cálculo 70-30 PE (11 min)'!H7</f>
        <v>15</v>
      </c>
      <c r="C35" s="20">
        <f t="shared" si="0"/>
        <v>15</v>
      </c>
      <c r="D35" s="22">
        <f t="shared" si="1"/>
        <v>0</v>
      </c>
      <c r="F35" s="42">
        <v>4</v>
      </c>
      <c r="G35" s="18" t="s">
        <v>56</v>
      </c>
    </row>
    <row r="36" spans="1:12" ht="15" customHeight="1" x14ac:dyDescent="0.3">
      <c r="A36" s="19" t="s">
        <v>59</v>
      </c>
      <c r="B36" s="20">
        <f>'Cálculo 70-30 PE (11 min)'!H8</f>
        <v>14</v>
      </c>
      <c r="C36" s="20">
        <f t="shared" si="0"/>
        <v>14</v>
      </c>
      <c r="D36" s="22">
        <f t="shared" si="1"/>
        <v>0</v>
      </c>
      <c r="F36" s="42">
        <v>5</v>
      </c>
      <c r="G36" s="19" t="s">
        <v>59</v>
      </c>
    </row>
    <row r="37" spans="1:12" ht="15" customHeight="1" x14ac:dyDescent="0.3">
      <c r="A37" s="21" t="s">
        <v>57</v>
      </c>
      <c r="B37" s="20">
        <f>'Cálculo 70-30 PE (11 min)'!H9</f>
        <v>51</v>
      </c>
      <c r="C37" s="20">
        <f t="shared" si="0"/>
        <v>51</v>
      </c>
      <c r="D37" s="22">
        <f t="shared" si="1"/>
        <v>0</v>
      </c>
      <c r="F37" s="42">
        <v>6</v>
      </c>
      <c r="G37" s="44" t="s">
        <v>55</v>
      </c>
    </row>
    <row r="38" spans="1:12" ht="15" customHeight="1" x14ac:dyDescent="0.3">
      <c r="A38" s="45" t="s">
        <v>58</v>
      </c>
      <c r="B38" s="20">
        <f>'Cálculo 70-30 PE (11 min)'!H10</f>
        <v>14</v>
      </c>
      <c r="C38" s="20">
        <f>COUNTIF($B$7:$H$28,A38)</f>
        <v>14</v>
      </c>
      <c r="D38" s="22">
        <f>C38-B38</f>
        <v>0</v>
      </c>
      <c r="F38" s="42">
        <v>7</v>
      </c>
      <c r="G38" s="16" t="s">
        <v>61</v>
      </c>
    </row>
    <row r="39" spans="1:12" ht="15" customHeight="1" x14ac:dyDescent="0.3">
      <c r="A39" s="44" t="s">
        <v>55</v>
      </c>
      <c r="B39" s="20">
        <f>'Cálculo 70-30 PE (11 min)'!H11</f>
        <v>5</v>
      </c>
      <c r="C39" s="20">
        <f>COUNTIF($B$7:$H$28,A39)</f>
        <v>5</v>
      </c>
      <c r="D39" s="22">
        <f>C39-B39</f>
        <v>0</v>
      </c>
      <c r="F39" s="42">
        <v>8</v>
      </c>
      <c r="G39" s="17" t="s">
        <v>60</v>
      </c>
    </row>
    <row r="40" spans="1:12" ht="15" customHeight="1" x14ac:dyDescent="0.3">
      <c r="A40" s="43" t="s">
        <v>62</v>
      </c>
      <c r="B40" s="20">
        <f>'Cálculo 70-30 PE (11 min)'!H12</f>
        <v>5</v>
      </c>
      <c r="C40" s="20">
        <f>COUNTIF($B$7:$H$28,A40)</f>
        <v>5</v>
      </c>
      <c r="D40" s="22">
        <f>C40-B40</f>
        <v>0</v>
      </c>
      <c r="F40" s="42">
        <v>9</v>
      </c>
      <c r="G40" s="45" t="s">
        <v>58</v>
      </c>
    </row>
    <row r="41" spans="1:12" ht="15" customHeight="1" x14ac:dyDescent="0.3">
      <c r="A41" s="46" t="s">
        <v>63</v>
      </c>
      <c r="B41" s="20">
        <v>0</v>
      </c>
      <c r="C41" s="20">
        <f t="shared" si="0"/>
        <v>0</v>
      </c>
      <c r="D41" s="22">
        <f t="shared" si="1"/>
        <v>0</v>
      </c>
      <c r="F41" s="42">
        <v>10</v>
      </c>
      <c r="G41" s="46" t="s">
        <v>63</v>
      </c>
    </row>
    <row r="42" spans="1:12" ht="15" customHeight="1" x14ac:dyDescent="0.3">
      <c r="A42" s="47" t="s">
        <v>21</v>
      </c>
      <c r="B42" s="20">
        <v>5</v>
      </c>
      <c r="C42" s="20">
        <f t="shared" si="0"/>
        <v>5</v>
      </c>
      <c r="D42" s="22">
        <f t="shared" si="1"/>
        <v>0</v>
      </c>
      <c r="K42" s="1"/>
      <c r="L42" s="1"/>
    </row>
    <row r="43" spans="1:12" ht="15" customHeight="1" x14ac:dyDescent="0.3">
      <c r="A43" s="12" t="s">
        <v>6</v>
      </c>
      <c r="B43" s="24">
        <f>SUM(B32:B42)</f>
        <v>154</v>
      </c>
      <c r="C43" s="12">
        <f>SUM(C32:C42)</f>
        <v>154</v>
      </c>
      <c r="D43" s="25">
        <f>C43-B43</f>
        <v>0</v>
      </c>
    </row>
  </sheetData>
  <mergeCells count="1">
    <mergeCell ref="A4:A6"/>
  </mergeCells>
  <conditionalFormatting sqref="D32:D42">
    <cfRule type="cellIs" dxfId="1" priority="3" operator="equal">
      <formula>0</formula>
    </cfRule>
    <cfRule type="cellIs" dxfId="0" priority="93" operator="lessThan">
      <formula>0</formula>
    </cfRule>
  </conditionalFormatting>
  <pageMargins left="0.7" right="0.7" top="0.75" bottom="0.75" header="0.3" footer="0.3"/>
  <pageSetup paperSize="5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Premisas PE (11 min)</vt:lpstr>
      <vt:lpstr>Cálculo 70-30 PE (11 min)</vt:lpstr>
      <vt:lpstr>Modelo Precampaña 7 días</vt:lpstr>
      <vt:lpstr>'Cálculo 70-30 PE (11 min)'!Área_de_impresión</vt:lpstr>
      <vt:lpstr>'Modelo Precampaña 7 días'!Área_de_impresión</vt:lpstr>
      <vt:lpstr>'Premisas PE (11 min)'!Área_de_impresión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angeles.vazquez@ine.mx</dc:creator>
  <cp:lastModifiedBy>AVA</cp:lastModifiedBy>
  <cp:lastPrinted>2021-08-27T05:45:14Z</cp:lastPrinted>
  <dcterms:created xsi:type="dcterms:W3CDTF">2009-03-16T19:55:43Z</dcterms:created>
  <dcterms:modified xsi:type="dcterms:W3CDTF">2026-09-08T02:49:38Z</dcterms:modified>
</cp:coreProperties>
</file>